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1042052-8427-458D-A45E-CFA1DD2C8998}" xr6:coauthVersionLast="47" xr6:coauthVersionMax="47" xr10:uidLastSave="{00000000-0000-0000-0000-000000000000}"/>
  <bookViews>
    <workbookView xWindow="-120" yWindow="-120" windowWidth="29040" windowHeight="15720" tabRatio="806" activeTab="3" xr2:uid="{00000000-000D-0000-FFFF-FFFF00000000}"/>
    <workbookView xWindow="-120" yWindow="-120" windowWidth="29040" windowHeight="15720" activeTab="3" xr2:uid="{210893F6-033C-49A9-9EB4-712C4320F690}"/>
  </bookViews>
  <sheets>
    <sheet name="انالیز خام کارفرما " sheetId="9" r:id="rId1"/>
    <sheet name="مواد غذایی" sheetId="10" r:id="rId2"/>
    <sheet name="انالیز غذاها" sheetId="12" r:id="rId3"/>
    <sheet name="پیشنهاد قیمت " sheetId="13" r:id="rId4"/>
  </sheets>
  <definedNames>
    <definedName name="_xlnm._FilterDatabase" localSheetId="2" hidden="1">'انالیز غذاها'!$A$2:$BT$2234</definedName>
    <definedName name="_xlnm._FilterDatabase" localSheetId="3" hidden="1">'پیشنهاد قیمت '!$A$1:$WVO$58</definedName>
    <definedName name="_xlnm._FilterDatabase" localSheetId="1" hidden="1">'مواد غذایی'!$A$2:$AV$64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13" l="1"/>
  <c r="G108" i="12"/>
  <c r="G2145" i="12"/>
  <c r="G1694" i="12"/>
  <c r="G559" i="12"/>
  <c r="F1375" i="12"/>
  <c r="G1714" i="12"/>
  <c r="G1901" i="12"/>
  <c r="G1077" i="12"/>
  <c r="G1092" i="12"/>
  <c r="G1115" i="12"/>
  <c r="G1133" i="12"/>
  <c r="G1173" i="12"/>
  <c r="G1152" i="12" s="1"/>
  <c r="G1198" i="12"/>
  <c r="G1314" i="12"/>
  <c r="G305" i="12"/>
  <c r="AG3" i="10"/>
  <c r="F22" i="13"/>
  <c r="F34" i="13"/>
  <c r="F41" i="13"/>
  <c r="F44" i="13"/>
  <c r="O14" i="10"/>
  <c r="M14" i="10"/>
  <c r="O13" i="10"/>
  <c r="M13" i="10" s="1"/>
  <c r="J39" i="10"/>
  <c r="H39" i="10" s="1"/>
  <c r="J32" i="10"/>
  <c r="H32" i="10" s="1"/>
  <c r="J27" i="10"/>
  <c r="H27" i="10" s="1"/>
  <c r="J21" i="10"/>
  <c r="H21" i="10" s="1"/>
  <c r="D5" i="12"/>
  <c r="D7" i="12"/>
  <c r="D8" i="12"/>
  <c r="D9" i="12"/>
  <c r="D10" i="12"/>
  <c r="D11" i="12"/>
  <c r="D14" i="12"/>
  <c r="E8" i="10"/>
  <c r="E6" i="10" s="1"/>
  <c r="E14" i="10"/>
  <c r="E13" i="10"/>
  <c r="E10" i="10"/>
  <c r="E9" i="10" s="1"/>
  <c r="E21" i="10"/>
  <c r="O17" i="10"/>
  <c r="O18" i="10" s="1"/>
  <c r="J25" i="10"/>
  <c r="E26" i="10"/>
  <c r="AQ4" i="10"/>
  <c r="AQ5" i="10"/>
  <c r="AQ6" i="10"/>
  <c r="AQ7" i="10"/>
  <c r="AQ8" i="10"/>
  <c r="AQ9" i="10"/>
  <c r="AQ10" i="10"/>
  <c r="AQ11" i="10"/>
  <c r="AQ12" i="10"/>
  <c r="AQ13" i="10"/>
  <c r="AQ14" i="10"/>
  <c r="AQ15" i="10"/>
  <c r="AQ3" i="10"/>
  <c r="AL4" i="10"/>
  <c r="AL5" i="10"/>
  <c r="AL6" i="10"/>
  <c r="AL7" i="10"/>
  <c r="AL8" i="10"/>
  <c r="AL9" i="10"/>
  <c r="AL10" i="10"/>
  <c r="AL11" i="10"/>
  <c r="AL12" i="10"/>
  <c r="AL13" i="10"/>
  <c r="AL14" i="10"/>
  <c r="AL15" i="10"/>
  <c r="AL16" i="10"/>
  <c r="AL17" i="10"/>
  <c r="AL18" i="10"/>
  <c r="AL19" i="10"/>
  <c r="AL20" i="10"/>
  <c r="F13" i="12" s="1"/>
  <c r="AL21" i="10"/>
  <c r="AL22" i="10"/>
  <c r="AL23" i="10"/>
  <c r="AL24" i="10"/>
  <c r="AL25" i="10"/>
  <c r="AL26" i="10"/>
  <c r="AL27" i="10"/>
  <c r="AL28" i="10"/>
  <c r="AL29" i="10"/>
  <c r="AL30" i="10"/>
  <c r="AL31" i="10"/>
  <c r="AL32" i="10"/>
  <c r="AL33" i="10"/>
  <c r="AL34" i="10"/>
  <c r="AL35" i="10"/>
  <c r="AL36" i="10"/>
  <c r="AL37" i="10"/>
  <c r="AL38" i="10"/>
  <c r="AL39" i="10"/>
  <c r="AL40" i="10"/>
  <c r="AL41" i="10"/>
  <c r="AL42" i="10"/>
  <c r="AL43" i="10"/>
  <c r="AL44" i="10"/>
  <c r="AL45" i="10"/>
  <c r="AL46" i="10"/>
  <c r="AL47" i="10"/>
  <c r="AL48" i="10"/>
  <c r="AL49" i="10"/>
  <c r="AL50" i="10"/>
  <c r="AL51" i="10"/>
  <c r="AL52" i="10"/>
  <c r="AL53" i="10"/>
  <c r="AL54" i="10"/>
  <c r="AL55" i="10"/>
  <c r="AL56" i="10"/>
  <c r="AL57" i="10"/>
  <c r="AL58" i="10"/>
  <c r="AL59" i="10"/>
  <c r="AL60" i="10"/>
  <c r="AL61" i="10"/>
  <c r="AL62" i="10"/>
  <c r="AL63" i="10"/>
  <c r="AL64" i="10"/>
  <c r="AL3" i="10"/>
  <c r="AG4" i="10"/>
  <c r="AG5" i="10"/>
  <c r="AB4" i="10"/>
  <c r="AB5" i="10"/>
  <c r="AB6" i="10"/>
  <c r="AB7" i="10"/>
  <c r="AB8" i="10"/>
  <c r="AB3" i="10"/>
  <c r="W4" i="10"/>
  <c r="W5" i="10"/>
  <c r="W6" i="10"/>
  <c r="W7" i="10"/>
  <c r="W8" i="10"/>
  <c r="W9" i="10"/>
  <c r="W10" i="10"/>
  <c r="W11" i="10"/>
  <c r="W3" i="10"/>
  <c r="R4" i="10"/>
  <c r="R5" i="10"/>
  <c r="R6" i="10"/>
  <c r="R7" i="10"/>
  <c r="R8" i="10"/>
  <c r="R9" i="10"/>
  <c r="R10" i="10"/>
  <c r="R11" i="10"/>
  <c r="R12" i="10"/>
  <c r="R13" i="10"/>
  <c r="R14" i="10"/>
  <c r="R3" i="10"/>
  <c r="M4" i="10"/>
  <c r="M5" i="10"/>
  <c r="M6" i="10"/>
  <c r="M7" i="10"/>
  <c r="M8" i="10"/>
  <c r="M9" i="10"/>
  <c r="M10" i="10"/>
  <c r="M11" i="10"/>
  <c r="M12" i="10"/>
  <c r="M15" i="10"/>
  <c r="M16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2" i="10"/>
  <c r="H23" i="10"/>
  <c r="H24" i="10"/>
  <c r="H25" i="10"/>
  <c r="H26" i="10"/>
  <c r="H28" i="10"/>
  <c r="H29" i="10"/>
  <c r="H30" i="10"/>
  <c r="H31" i="10"/>
  <c r="H33" i="10"/>
  <c r="H34" i="10"/>
  <c r="H35" i="10"/>
  <c r="H36" i="10"/>
  <c r="H37" i="10"/>
  <c r="H38" i="10"/>
  <c r="H41" i="10"/>
  <c r="H42" i="10"/>
  <c r="H43" i="10"/>
  <c r="H44" i="10"/>
  <c r="H3" i="10"/>
  <c r="C3" i="10"/>
  <c r="M17" i="10" l="1"/>
  <c r="E11" i="10"/>
  <c r="E12" i="10" s="1"/>
  <c r="J40" i="10"/>
  <c r="H40" i="10" s="1"/>
  <c r="O19" i="10"/>
  <c r="M18" i="10"/>
  <c r="F304" i="12"/>
  <c r="F4" i="12"/>
  <c r="F34" i="12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F65" i="12" s="1"/>
  <c r="G65" i="12" s="1"/>
  <c r="C18" i="10"/>
  <c r="F67" i="12" s="1"/>
  <c r="G67" i="12" s="1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G54" i="12"/>
  <c r="G1220" i="12"/>
  <c r="G1242" i="12" s="1"/>
  <c r="G1264" i="12" s="1"/>
  <c r="G1280" i="12" s="1"/>
  <c r="G1298" i="12" s="1"/>
  <c r="G1331" i="12" s="1"/>
  <c r="G1350" i="12" s="1"/>
  <c r="G1366" i="12" s="1"/>
  <c r="G1388" i="12" s="1"/>
  <c r="G1404" i="12" s="1"/>
  <c r="G1423" i="12" s="1"/>
  <c r="G1437" i="12" s="1"/>
  <c r="G1451" i="12" s="1"/>
  <c r="G1469" i="12" s="1"/>
  <c r="G1486" i="12" s="1"/>
  <c r="G1503" i="12" s="1"/>
  <c r="G1522" i="12" s="1"/>
  <c r="G1539" i="12" s="1"/>
  <c r="G1559" i="12" s="1"/>
  <c r="G1574" i="12" s="1"/>
  <c r="G1589" i="12" s="1"/>
  <c r="G1603" i="12" s="1"/>
  <c r="G1620" i="12" s="1"/>
  <c r="G1633" i="12" s="1"/>
  <c r="G1652" i="12" s="1"/>
  <c r="G1673" i="12" s="1"/>
  <c r="G1686" i="12" s="1"/>
  <c r="G1699" i="12" s="1"/>
  <c r="G1717" i="12" s="1"/>
  <c r="G53" i="12"/>
  <c r="G78" i="12" s="1"/>
  <c r="G110" i="12" s="1"/>
  <c r="G135" i="12" s="1"/>
  <c r="G17" i="12"/>
  <c r="G16" i="12"/>
  <c r="D360" i="12"/>
  <c r="D361" i="12"/>
  <c r="D362" i="12"/>
  <c r="D364" i="12"/>
  <c r="C365" i="12"/>
  <c r="D365" i="12"/>
  <c r="C366" i="12"/>
  <c r="D367" i="12"/>
  <c r="D96" i="12"/>
  <c r="C97" i="12"/>
  <c r="D97" i="12"/>
  <c r="D98" i="12"/>
  <c r="D99" i="12"/>
  <c r="C100" i="12"/>
  <c r="D101" i="12"/>
  <c r="D103" i="12"/>
  <c r="D65" i="12"/>
  <c r="C66" i="12"/>
  <c r="D66" i="12"/>
  <c r="D67" i="12"/>
  <c r="C68" i="12"/>
  <c r="D69" i="12"/>
  <c r="D71" i="12"/>
  <c r="G161" i="12" l="1"/>
  <c r="G187" i="12" s="1"/>
  <c r="G212" i="12" s="1"/>
  <c r="G237" i="12" s="1"/>
  <c r="G261" i="12" s="1"/>
  <c r="G283" i="12" s="1"/>
  <c r="G309" i="12" s="1"/>
  <c r="G333" i="12" s="1"/>
  <c r="G352" i="12" s="1"/>
  <c r="G375" i="12" s="1"/>
  <c r="G394" i="12" s="1"/>
  <c r="G413" i="12" s="1"/>
  <c r="G439" i="12" s="1"/>
  <c r="G462" i="12" s="1"/>
  <c r="G485" i="12" s="1"/>
  <c r="G505" i="12" s="1"/>
  <c r="G528" i="12" s="1"/>
  <c r="G551" i="12" s="1"/>
  <c r="G569" i="12" s="1"/>
  <c r="G592" i="12" s="1"/>
  <c r="G612" i="12" s="1"/>
  <c r="G633" i="12" s="1"/>
  <c r="G657" i="12" s="1"/>
  <c r="G681" i="12" s="1"/>
  <c r="G701" i="12" s="1"/>
  <c r="G721" i="12" s="1"/>
  <c r="G745" i="12" s="1"/>
  <c r="G769" i="12" s="1"/>
  <c r="G793" i="12" s="1"/>
  <c r="G812" i="12" s="1"/>
  <c r="G832" i="12" s="1"/>
  <c r="G854" i="12" s="1"/>
  <c r="G874" i="12" s="1"/>
  <c r="G893" i="12" s="1"/>
  <c r="G912" i="12" s="1"/>
  <c r="G930" i="12" s="1"/>
  <c r="G948" i="12" s="1"/>
  <c r="G973" i="12" s="1"/>
  <c r="G996" i="12" s="1"/>
  <c r="G1018" i="12" s="1"/>
  <c r="G1038" i="12" s="1"/>
  <c r="G1058" i="12" s="1"/>
  <c r="G79" i="12"/>
  <c r="M19" i="10"/>
  <c r="O20" i="10"/>
  <c r="O21" i="10" s="1"/>
  <c r="G1736" i="12"/>
  <c r="G1750" i="12"/>
  <c r="G1764" i="12" s="1"/>
  <c r="G1778" i="12" s="1"/>
  <c r="G1792" i="12" s="1"/>
  <c r="G1805" i="12" s="1"/>
  <c r="G1820" i="12" s="1"/>
  <c r="G1832" i="12" s="1"/>
  <c r="G1848" i="12" s="1"/>
  <c r="G1870" i="12" s="1"/>
  <c r="G1893" i="12" s="1"/>
  <c r="G1915" i="12" s="1"/>
  <c r="F96" i="12"/>
  <c r="F98" i="12"/>
  <c r="G98" i="12" s="1"/>
  <c r="G1936" i="12" l="1"/>
  <c r="G1956" i="12" s="1"/>
  <c r="G1977" i="12" s="1"/>
  <c r="G1996" i="12" s="1"/>
  <c r="G2011" i="12" s="1"/>
  <c r="G2026" i="12" s="1"/>
  <c r="G2038" i="12" s="1"/>
  <c r="G2050" i="12" s="1"/>
  <c r="G2063" i="12" s="1"/>
  <c r="G2075" i="12" s="1"/>
  <c r="G2087" i="12" s="1"/>
  <c r="G2099" i="12" s="1"/>
  <c r="G2116" i="12" s="1"/>
  <c r="G2131" i="12" s="1"/>
  <c r="G2147" i="12" s="1"/>
  <c r="G2161" i="12" s="1"/>
  <c r="O44" i="10"/>
  <c r="M44" i="10" s="1"/>
  <c r="M21" i="10"/>
  <c r="G111" i="12"/>
  <c r="M20" i="10"/>
  <c r="O22" i="10"/>
  <c r="M22" i="10" s="1"/>
  <c r="G96" i="12"/>
  <c r="F360" i="12"/>
  <c r="G360" i="12" s="1"/>
  <c r="G136" i="12" l="1"/>
  <c r="B3" i="12"/>
  <c r="D58" i="13"/>
  <c r="C58" i="13"/>
  <c r="F2191" i="12"/>
  <c r="G2191" i="12" s="1"/>
  <c r="F2188" i="12"/>
  <c r="G2188" i="12" s="1"/>
  <c r="F2181" i="12"/>
  <c r="G2181" i="12" s="1"/>
  <c r="F696" i="12"/>
  <c r="G696" i="12" s="1"/>
  <c r="F157" i="12"/>
  <c r="F183" i="12" s="1"/>
  <c r="F2159" i="12"/>
  <c r="F12" i="12"/>
  <c r="G12" i="12" s="1"/>
  <c r="F1033" i="12"/>
  <c r="F1163" i="12" s="1"/>
  <c r="F1514" i="12" s="1"/>
  <c r="F1148" i="12"/>
  <c r="F1195" i="12" s="1"/>
  <c r="F1465" i="12" s="1"/>
  <c r="F1535" i="12" s="1"/>
  <c r="F1669" i="12" s="1"/>
  <c r="F1890" i="12" s="1"/>
  <c r="F1933" i="12" s="1"/>
  <c r="F1549" i="12"/>
  <c r="F1889" i="12" s="1"/>
  <c r="F1912" i="12" s="1"/>
  <c r="F1932" i="12" s="1"/>
  <c r="F1557" i="12"/>
  <c r="F1364" i="12"/>
  <c r="F2114" i="12" s="1"/>
  <c r="F2129" i="12" s="1"/>
  <c r="F7" i="12"/>
  <c r="F39" i="12" s="1"/>
  <c r="F68" i="12" s="1"/>
  <c r="F2022" i="12"/>
  <c r="F297" i="12"/>
  <c r="G297" i="12" s="1"/>
  <c r="F2180" i="12"/>
  <c r="G2180" i="12" s="1"/>
  <c r="F1511" i="12"/>
  <c r="F1431" i="12"/>
  <c r="F694" i="12"/>
  <c r="G694" i="12" s="1"/>
  <c r="F666" i="12"/>
  <c r="G666" i="12" s="1"/>
  <c r="F2035" i="12"/>
  <c r="F1747" i="12"/>
  <c r="F2224" i="12" s="1"/>
  <c r="G2224" i="12" s="1"/>
  <c r="F292" i="12"/>
  <c r="G292" i="12" s="1"/>
  <c r="F1412" i="12"/>
  <c r="F318" i="12"/>
  <c r="G318" i="12" s="1"/>
  <c r="F1026" i="12"/>
  <c r="F1046" i="12" s="1"/>
  <c r="F1910" i="12"/>
  <c r="F133" i="12"/>
  <c r="G133" i="12" s="1"/>
  <c r="F2204" i="12"/>
  <c r="G2204" i="12" s="1"/>
  <c r="F2198" i="12"/>
  <c r="G2198" i="12" s="1"/>
  <c r="F2203" i="12"/>
  <c r="G2203" i="12" s="1"/>
  <c r="F2199" i="12"/>
  <c r="G2199" i="12" s="1"/>
  <c r="F2200" i="12"/>
  <c r="G2200" i="12" s="1"/>
  <c r="F46" i="12"/>
  <c r="G46" i="12" s="1"/>
  <c r="F2184" i="12"/>
  <c r="G2184" i="12" s="1"/>
  <c r="F453" i="12"/>
  <c r="G453" i="12" s="1"/>
  <c r="F296" i="12"/>
  <c r="G296" i="12" s="1"/>
  <c r="F1379" i="12"/>
  <c r="F319" i="12"/>
  <c r="G319" i="12" s="1"/>
  <c r="F518" i="12"/>
  <c r="G518" i="12" s="1"/>
  <c r="F1548" i="12"/>
  <c r="F1908" i="12" s="1"/>
  <c r="F495" i="12"/>
  <c r="G495" i="12" s="1"/>
  <c r="F1380" i="12"/>
  <c r="F1582" i="12" s="1"/>
  <c r="F1885" i="12" s="1"/>
  <c r="F1907" i="12" s="1"/>
  <c r="F1930" i="12" s="1"/>
  <c r="F449" i="12"/>
  <c r="G449" i="12" s="1"/>
  <c r="F3" i="12"/>
  <c r="F1322" i="12"/>
  <c r="F957" i="12"/>
  <c r="F982" i="12" s="1"/>
  <c r="F1906" i="12" s="1"/>
  <c r="F2005" i="12" s="1"/>
  <c r="F1272" i="12"/>
  <c r="F1323" i="12" s="1"/>
  <c r="F693" i="12"/>
  <c r="G693" i="12" s="1"/>
  <c r="F1547" i="12"/>
  <c r="F341" i="12"/>
  <c r="F1141" i="12"/>
  <c r="F256" i="12"/>
  <c r="G256" i="12" s="1"/>
  <c r="F1569" i="12"/>
  <c r="F713" i="12"/>
  <c r="G713" i="12" s="1"/>
  <c r="F1449" i="12"/>
  <c r="F1274" i="12"/>
  <c r="F1325" i="12" s="1"/>
  <c r="F2183" i="12"/>
  <c r="G2183" i="12" s="1"/>
  <c r="F1296" i="12"/>
  <c r="F1312" i="12" s="1"/>
  <c r="F5" i="12"/>
  <c r="F101" i="12" s="1"/>
  <c r="G101" i="12" s="1"/>
  <c r="F2004" i="12"/>
  <c r="F1290" i="12"/>
  <c r="F433" i="12"/>
  <c r="G433" i="12" s="1"/>
  <c r="F11" i="12"/>
  <c r="G11" i="12" s="1"/>
  <c r="F2059" i="12"/>
  <c r="F406" i="12"/>
  <c r="G406" i="12" s="1"/>
  <c r="F1147" i="12"/>
  <c r="F1532" i="12" s="1"/>
  <c r="F1884" i="12" s="1"/>
  <c r="F1929" i="12" s="1"/>
  <c r="F14" i="12"/>
  <c r="G14" i="12" s="1"/>
  <c r="F1775" i="12"/>
  <c r="F1746" i="12"/>
  <c r="F1761" i="12" s="1"/>
  <c r="F44" i="12"/>
  <c r="G44" i="12" s="1"/>
  <c r="F179" i="12"/>
  <c r="G179" i="12" s="1"/>
  <c r="F578" i="12"/>
  <c r="G578" i="12" s="1"/>
  <c r="F255" i="12"/>
  <c r="G255" i="12" s="1"/>
  <c r="F670" i="12"/>
  <c r="G670" i="12" s="1"/>
  <c r="F1250" i="12"/>
  <c r="F926" i="12"/>
  <c r="F943" i="12" s="1"/>
  <c r="F2142" i="12"/>
  <c r="F1345" i="12"/>
  <c r="F1362" i="12" s="1"/>
  <c r="F2112" i="12" s="1"/>
  <c r="F2127" i="12" s="1"/>
  <c r="F2124" i="12"/>
  <c r="F2109" i="12"/>
  <c r="F1844" i="12"/>
  <c r="F389" i="12"/>
  <c r="G389" i="12" s="1"/>
  <c r="F2215" i="12"/>
  <c r="G2215" i="12" s="1"/>
  <c r="F1745" i="12"/>
  <c r="F1760" i="12" s="1"/>
  <c r="F1789" i="12" s="1"/>
  <c r="F1802" i="12" s="1"/>
  <c r="F2216" i="12" s="1"/>
  <c r="G2216" i="12" s="1"/>
  <c r="F537" i="12"/>
  <c r="G537" i="12" s="1"/>
  <c r="F1100" i="12"/>
  <c r="F1641" i="12" s="1"/>
  <c r="F1662" i="12"/>
  <c r="F48" i="12"/>
  <c r="F128" i="12" s="1"/>
  <c r="F158" i="12" s="1"/>
  <c r="F184" i="12" s="1"/>
  <c r="F205" i="12" s="1"/>
  <c r="F230" i="12" s="1"/>
  <c r="F254" i="12" s="1"/>
  <c r="F276" i="12" s="1"/>
  <c r="F302" i="12" s="1"/>
  <c r="F327" i="12" s="1"/>
  <c r="F370" i="12" s="1"/>
  <c r="F629" i="12" s="1"/>
  <c r="F1293" i="12"/>
  <c r="F1361" i="12"/>
  <c r="F1950" i="12"/>
  <c r="F1972" i="12" s="1"/>
  <c r="F1949" i="12"/>
  <c r="F1971" i="12" s="1"/>
  <c r="F1759" i="12"/>
  <c r="F1788" i="12" s="1"/>
  <c r="F2226" i="12" s="1"/>
  <c r="G2226" i="12" s="1"/>
  <c r="F402" i="12"/>
  <c r="F842" i="12" s="1"/>
  <c r="F2220" i="12"/>
  <c r="G2220" i="12" s="1"/>
  <c r="F2218" i="12"/>
  <c r="G2218" i="12" s="1"/>
  <c r="F2211" i="12"/>
  <c r="G2211" i="12" s="1"/>
  <c r="F2213" i="12"/>
  <c r="G2213" i="12" s="1"/>
  <c r="F1744" i="12"/>
  <c r="F1433" i="12" s="1"/>
  <c r="F2217" i="12"/>
  <c r="G2217" i="12" s="1"/>
  <c r="F2212" i="12"/>
  <c r="G2212" i="12" s="1"/>
  <c r="F1846" i="12"/>
  <c r="F2219" i="12"/>
  <c r="G2219" i="12" s="1"/>
  <c r="F2214" i="12"/>
  <c r="G2214" i="12" s="1"/>
  <c r="F1445" i="12"/>
  <c r="F1732" i="12" s="1"/>
  <c r="F1801" i="12" s="1"/>
  <c r="F1816" i="12" s="1"/>
  <c r="F1829" i="12" s="1"/>
  <c r="F1731" i="12"/>
  <c r="F1772" i="12" s="1"/>
  <c r="F1814" i="12" s="1"/>
  <c r="F1830" i="12" s="1"/>
  <c r="F2207" i="12"/>
  <c r="G2207" i="12" s="1"/>
  <c r="F1105" i="12"/>
  <c r="F1948" i="12" s="1"/>
  <c r="F253" i="12"/>
  <c r="F647" i="12" s="1"/>
  <c r="G647" i="12" s="1"/>
  <c r="F2072" i="12"/>
  <c r="F155" i="12"/>
  <c r="F181" i="12" s="1"/>
  <c r="F674" i="12" s="1"/>
  <c r="F386" i="12"/>
  <c r="F1860" i="12" s="1"/>
  <c r="F1966" i="12" s="1"/>
  <c r="F159" i="12"/>
  <c r="F185" i="12" s="1"/>
  <c r="F654" i="12" s="1"/>
  <c r="F1344" i="12"/>
  <c r="F1729" i="12" s="1"/>
  <c r="F1074" i="12"/>
  <c r="F35" i="12"/>
  <c r="F99" i="12" s="1"/>
  <c r="G99" i="12" s="1"/>
  <c r="F301" i="12"/>
  <c r="G301" i="12" s="1"/>
  <c r="F343" i="12"/>
  <c r="G343" i="12" s="1"/>
  <c r="F821" i="12"/>
  <c r="G821" i="12" s="1"/>
  <c r="F1343" i="12"/>
  <c r="F1730" i="12"/>
  <c r="F2113" i="12" s="1"/>
  <c r="F2128" i="12" s="1"/>
  <c r="F2143" i="12" s="1"/>
  <c r="F43" i="12"/>
  <c r="G43" i="12" s="1"/>
  <c r="F2196" i="12"/>
  <c r="G2196" i="12" s="1"/>
  <c r="F1342" i="12"/>
  <c r="F1360" i="12" s="1"/>
  <c r="F170" i="12"/>
  <c r="F2197" i="12" s="1"/>
  <c r="G2197" i="12" s="1"/>
  <c r="F1112" i="12"/>
  <c r="F49" i="12"/>
  <c r="G49" i="12" s="1"/>
  <c r="F1843" i="12"/>
  <c r="F2231" i="12" s="1"/>
  <c r="G2231" i="12" s="1"/>
  <c r="F156" i="12"/>
  <c r="F182" i="12" s="1"/>
  <c r="G182" i="12" s="1"/>
  <c r="F580" i="12"/>
  <c r="G580" i="12" s="1"/>
  <c r="F1187" i="12"/>
  <c r="F1518" i="12" s="1"/>
  <c r="F1663" i="12" s="1"/>
  <c r="F804" i="12"/>
  <c r="G804" i="12" s="1"/>
  <c r="F734" i="12"/>
  <c r="G734" i="12" s="1"/>
  <c r="F733" i="12"/>
  <c r="G733" i="12" s="1"/>
  <c r="F298" i="12"/>
  <c r="F322" i="12" s="1"/>
  <c r="F560" i="12" s="1"/>
  <c r="G560" i="12" s="1"/>
  <c r="F1882" i="12"/>
  <c r="F1904" i="12" s="1"/>
  <c r="F1927" i="12" s="1"/>
  <c r="F732" i="12"/>
  <c r="F515" i="12"/>
  <c r="F958" i="12" s="1"/>
  <c r="F1864" i="12"/>
  <c r="F1970" i="12" s="1"/>
  <c r="F2009" i="12"/>
  <c r="G2009" i="12" s="1"/>
  <c r="F1681" i="12"/>
  <c r="F50" i="12"/>
  <c r="F75" i="12" s="1"/>
  <c r="F305" i="12"/>
  <c r="F2187" i="12"/>
  <c r="G2187" i="12" s="1"/>
  <c r="F924" i="12"/>
  <c r="F36" i="12"/>
  <c r="F121" i="12" s="1"/>
  <c r="F145" i="12"/>
  <c r="F427" i="12" s="1"/>
  <c r="F1184" i="12" s="1"/>
  <c r="F8" i="12"/>
  <c r="F40" i="12" s="1"/>
  <c r="F74" i="12"/>
  <c r="F106" i="12" s="1"/>
  <c r="F127" i="12" s="1"/>
  <c r="F2202" i="12"/>
  <c r="G2202" i="12" s="1"/>
  <c r="F45" i="12"/>
  <c r="F126" i="12" s="1"/>
  <c r="F203" i="12" s="1"/>
  <c r="F1880" i="12"/>
  <c r="F1863" i="12"/>
  <c r="F940" i="12"/>
  <c r="F132" i="12"/>
  <c r="F144" i="12" s="1"/>
  <c r="F210" i="12" s="1"/>
  <c r="F235" i="12" s="1"/>
  <c r="F250" i="12" s="1"/>
  <c r="F273" i="12" s="1"/>
  <c r="F342" i="12" s="1"/>
  <c r="F410" i="12" s="1"/>
  <c r="F424" i="12" s="1"/>
  <c r="F452" i="12" s="1"/>
  <c r="F475" i="12" s="1"/>
  <c r="F496" i="12" s="1"/>
  <c r="F523" i="12" s="1"/>
  <c r="F540" i="12" s="1"/>
  <c r="F589" i="12" s="1"/>
  <c r="F669" i="12"/>
  <c r="F695" i="12" s="1"/>
  <c r="F1127" i="12"/>
  <c r="F221" i="12"/>
  <c r="G221" i="12" s="1"/>
  <c r="F143" i="12"/>
  <c r="F169" i="12" s="1"/>
  <c r="F641" i="12" s="1"/>
  <c r="F1396" i="12" s="1"/>
  <c r="F1513" i="12"/>
  <c r="F1110" i="12"/>
  <c r="F1339" i="12" s="1"/>
  <c r="F1358" i="12" s="1"/>
  <c r="F1683" i="12" s="1"/>
  <c r="F1696" i="12" s="1"/>
  <c r="F1728" i="12" s="1"/>
  <c r="F2110" i="12" s="1"/>
  <c r="F2125" i="12" s="1"/>
  <c r="F1104" i="12"/>
  <c r="F2195" i="12"/>
  <c r="G2195" i="12" s="1"/>
  <c r="F2228" i="12"/>
  <c r="G2228" i="12" s="1"/>
  <c r="F2182" i="12"/>
  <c r="G2182" i="12" s="1"/>
  <c r="F1448" i="12"/>
  <c r="F1815" i="12" s="1"/>
  <c r="F2144" i="12" s="1"/>
  <c r="F2156" i="12" s="1"/>
  <c r="F2189" i="12"/>
  <c r="G2189" i="12" s="1"/>
  <c r="F2023" i="12"/>
  <c r="F280" i="12"/>
  <c r="G280" i="12" s="1"/>
  <c r="F425" i="12"/>
  <c r="G425" i="12" s="1"/>
  <c r="F426" i="12"/>
  <c r="G426" i="12" s="1"/>
  <c r="F1711" i="12"/>
  <c r="F1712" i="12"/>
  <c r="F2206" i="12"/>
  <c r="G2206" i="12" s="1"/>
  <c r="F922" i="12"/>
  <c r="F939" i="12" s="1"/>
  <c r="F1432" i="12" s="1"/>
  <c r="F1841" i="12" s="1"/>
  <c r="F1786" i="12"/>
  <c r="F1800" i="12"/>
  <c r="G1800" i="12" s="1"/>
  <c r="F1773" i="12"/>
  <c r="F2225" i="12" s="1"/>
  <c r="G2225" i="12" s="1"/>
  <c r="F1288" i="12"/>
  <c r="F1306" i="12"/>
  <c r="F1925" i="12"/>
  <c r="F1946" i="12" s="1"/>
  <c r="F1968" i="12" s="1"/>
  <c r="F561" i="12"/>
  <c r="F622" i="12"/>
  <c r="F1015" i="12" s="1"/>
  <c r="F1067" i="12" s="1"/>
  <c r="F1126" i="12" s="1"/>
  <c r="F1188" i="12" s="1"/>
  <c r="F1495" i="12" s="1"/>
  <c r="F1568" i="12" s="1"/>
  <c r="F1598" i="12" s="1"/>
  <c r="F1628" i="12" s="1"/>
  <c r="F1642" i="12" s="1"/>
  <c r="F1710" i="12" s="1"/>
  <c r="F1727" i="12" s="1"/>
  <c r="F2185" i="12"/>
  <c r="G2185" i="12" s="1"/>
  <c r="F10" i="12"/>
  <c r="F47" i="12" s="1"/>
  <c r="F1435" i="12"/>
  <c r="F1447" i="12" s="1"/>
  <c r="F1813" i="12" s="1"/>
  <c r="F2205" i="12" s="1"/>
  <c r="G2205" i="12" s="1"/>
  <c r="F1845" i="12"/>
  <c r="F1840" i="12"/>
  <c r="F2229" i="12" s="1"/>
  <c r="G2229" i="12" s="1"/>
  <c r="F1228" i="12"/>
  <c r="F247" i="12"/>
  <c r="F642" i="12" s="1"/>
  <c r="G642" i="12" s="1"/>
  <c r="F473" i="12"/>
  <c r="F1142" i="12" s="1"/>
  <c r="F1494" i="12" s="1"/>
  <c r="F1530" i="12" s="1"/>
  <c r="F2172" i="12"/>
  <c r="F2201" i="12"/>
  <c r="G2201" i="12" s="1"/>
  <c r="F2171" i="12"/>
  <c r="G2171" i="12" s="1"/>
  <c r="F2170" i="12"/>
  <c r="G2170" i="12" s="1"/>
  <c r="F2210" i="12"/>
  <c r="G2210" i="12" s="1"/>
  <c r="F2208" i="12"/>
  <c r="G2208" i="12" s="1"/>
  <c r="F2209" i="12"/>
  <c r="G2209" i="12" s="1"/>
  <c r="F2194" i="12"/>
  <c r="G2194" i="12" s="1"/>
  <c r="F2175" i="12"/>
  <c r="G2175" i="12" s="1"/>
  <c r="F2174" i="12"/>
  <c r="G2174" i="12" s="1"/>
  <c r="F2186" i="12"/>
  <c r="G2186" i="12" s="1"/>
  <c r="F2193" i="12"/>
  <c r="G2193" i="12" s="1"/>
  <c r="F2192" i="12"/>
  <c r="G2192" i="12" s="1"/>
  <c r="F153" i="12"/>
  <c r="F178" i="12" s="1"/>
  <c r="F731" i="12" s="1"/>
  <c r="F755" i="12" s="1"/>
  <c r="F779" i="12" s="1"/>
  <c r="F1186" i="12" s="1"/>
  <c r="F1567" i="12"/>
  <c r="F1014" i="12"/>
  <c r="F1103" i="12" s="1"/>
  <c r="F1193" i="12" s="1"/>
  <c r="F1106" i="12"/>
  <c r="F330" i="12"/>
  <c r="G330" i="12" s="1"/>
  <c r="F306" i="12"/>
  <c r="F608" i="12" s="1"/>
  <c r="F329" i="12"/>
  <c r="F1191" i="12" s="1"/>
  <c r="F1987" i="12" s="1"/>
  <c r="F2221" i="12"/>
  <c r="G2221" i="12" s="1"/>
  <c r="F9" i="12"/>
  <c r="F41" i="12" s="1"/>
  <c r="F245" i="12"/>
  <c r="F269" i="12" s="1"/>
  <c r="F294" i="12" s="1"/>
  <c r="F2222" i="12"/>
  <c r="G2222" i="12" s="1"/>
  <c r="F2223" i="12"/>
  <c r="G2223" i="12" s="1"/>
  <c r="F2179" i="12"/>
  <c r="G2179" i="12" s="1"/>
  <c r="F2178" i="12"/>
  <c r="G2178" i="12" s="1"/>
  <c r="F2177" i="12"/>
  <c r="G2177" i="12" s="1"/>
  <c r="F2176" i="12"/>
  <c r="G2176" i="12" s="1"/>
  <c r="F435" i="12"/>
  <c r="G435" i="12" s="1"/>
  <c r="F459" i="12"/>
  <c r="G459" i="12" s="1"/>
  <c r="F481" i="12"/>
  <c r="F524" i="12" s="1"/>
  <c r="F147" i="12" l="1"/>
  <c r="F172" i="12" s="1"/>
  <c r="F198" i="12" s="1"/>
  <c r="F223" i="12" s="1"/>
  <c r="G121" i="12"/>
  <c r="F547" i="12"/>
  <c r="F587" i="12" s="1"/>
  <c r="G524" i="12"/>
  <c r="G162" i="12"/>
  <c r="F361" i="12"/>
  <c r="G361" i="12" s="1"/>
  <c r="F363" i="12"/>
  <c r="G363" i="12" s="1"/>
  <c r="F320" i="12"/>
  <c r="G320" i="12" s="1"/>
  <c r="F277" i="12"/>
  <c r="G277" i="12" s="1"/>
  <c r="G68" i="12"/>
  <c r="F100" i="12"/>
  <c r="G100" i="12" s="1"/>
  <c r="G41" i="12"/>
  <c r="F72" i="12"/>
  <c r="G72" i="12" s="1"/>
  <c r="F66" i="12"/>
  <c r="F71" i="12"/>
  <c r="G5" i="12"/>
  <c r="F69" i="12"/>
  <c r="G69" i="12" s="1"/>
  <c r="F33" i="12"/>
  <c r="G33" i="12" s="1"/>
  <c r="F432" i="12"/>
  <c r="G432" i="12" s="1"/>
  <c r="F2190" i="12"/>
  <c r="G2190" i="12" s="1"/>
  <c r="F757" i="12"/>
  <c r="F781" i="12" s="1"/>
  <c r="G781" i="12" s="1"/>
  <c r="F758" i="12"/>
  <c r="F782" i="12" s="1"/>
  <c r="F906" i="12"/>
  <c r="G906" i="12" s="1"/>
  <c r="F130" i="12"/>
  <c r="F843" i="12"/>
  <c r="F863" i="12" s="1"/>
  <c r="F1048" i="12" s="1"/>
  <c r="G1048" i="12" s="1"/>
  <c r="F450" i="12"/>
  <c r="F539" i="12" s="1"/>
  <c r="F602" i="12" s="1"/>
  <c r="F823" i="12" s="1"/>
  <c r="F326" i="12"/>
  <c r="F566" i="12" s="1"/>
  <c r="G566" i="12" s="1"/>
  <c r="F42" i="12"/>
  <c r="G42" i="12" s="1"/>
  <c r="F1758" i="12"/>
  <c r="F1774" i="12" s="1"/>
  <c r="F1787" i="12" s="1"/>
  <c r="G1787" i="12" s="1"/>
  <c r="F807" i="12"/>
  <c r="F886" i="12" s="1"/>
  <c r="F1400" i="12"/>
  <c r="G1400" i="12" s="1"/>
  <c r="F2007" i="12"/>
  <c r="G2007" i="12" s="1"/>
  <c r="F1462" i="12"/>
  <c r="F1482" i="12" s="1"/>
  <c r="F1516" i="12" s="1"/>
  <c r="F1951" i="12" s="1"/>
  <c r="F1992" i="12" s="1"/>
  <c r="G1992" i="12" s="1"/>
  <c r="F472" i="12"/>
  <c r="F538" i="12" s="1"/>
  <c r="F983" i="12" s="1"/>
  <c r="F865" i="12"/>
  <c r="G865" i="12" s="1"/>
  <c r="F805" i="12"/>
  <c r="F908" i="12" s="1"/>
  <c r="F961" i="12" s="1"/>
  <c r="F1886" i="12" s="1"/>
  <c r="F1909" i="12" s="1"/>
  <c r="G1909" i="12" s="1"/>
  <c r="F563" i="12"/>
  <c r="G563" i="12" s="1"/>
  <c r="F1107" i="12"/>
  <c r="F1709" i="12" s="1"/>
  <c r="G1709" i="12" s="1"/>
  <c r="F1397" i="12"/>
  <c r="F1420" i="12" s="1"/>
  <c r="F1434" i="12" s="1"/>
  <c r="F1446" i="12" s="1"/>
  <c r="F1461" i="12" s="1"/>
  <c r="F1483" i="12" s="1"/>
  <c r="F1499" i="12" s="1"/>
  <c r="F1515" i="12" s="1"/>
  <c r="F1533" i="12" s="1"/>
  <c r="F1572" i="12" s="1"/>
  <c r="F1587" i="12" s="1"/>
  <c r="F1601" i="12" s="1"/>
  <c r="F1616" i="12" s="1"/>
  <c r="F1631" i="12" s="1"/>
  <c r="F1644" i="12" s="1"/>
  <c r="F1650" i="12" s="1"/>
  <c r="F1664" i="12" s="1"/>
  <c r="F1684" i="12" s="1"/>
  <c r="F1697" i="12" s="1"/>
  <c r="F1734" i="12" s="1"/>
  <c r="F1748" i="12" s="1"/>
  <c r="F1762" i="12" s="1"/>
  <c r="F1776" i="12" s="1"/>
  <c r="F1790" i="12" s="1"/>
  <c r="F1803" i="12" s="1"/>
  <c r="F1818" i="12" s="1"/>
  <c r="F1866" i="12" s="1"/>
  <c r="F1887" i="12" s="1"/>
  <c r="F1911" i="12" s="1"/>
  <c r="F1931" i="12" s="1"/>
  <c r="F1952" i="12" s="1"/>
  <c r="F1973" i="12" s="1"/>
  <c r="F1993" i="12" s="1"/>
  <c r="F2024" i="12" s="1"/>
  <c r="F2036" i="12" s="1"/>
  <c r="F2047" i="12" s="1"/>
  <c r="F2061" i="12" s="1"/>
  <c r="F2073" i="12" s="1"/>
  <c r="F2085" i="12" s="1"/>
  <c r="F2097" i="12" s="1"/>
  <c r="G2097" i="12" s="1"/>
  <c r="F756" i="12"/>
  <c r="G756" i="12" s="1"/>
  <c r="G732" i="12"/>
  <c r="F120" i="12"/>
  <c r="G1773" i="12"/>
  <c r="G13" i="12"/>
  <c r="G9" i="12"/>
  <c r="G7" i="12"/>
  <c r="G4" i="12"/>
  <c r="G48" i="12"/>
  <c r="G45" i="12"/>
  <c r="G35" i="12"/>
  <c r="G132" i="12"/>
  <c r="G157" i="12"/>
  <c r="G155" i="12"/>
  <c r="G145" i="12"/>
  <c r="G170" i="12"/>
  <c r="G247" i="12"/>
  <c r="G386" i="12"/>
  <c r="G473" i="12"/>
  <c r="G622" i="12"/>
  <c r="G669" i="12"/>
  <c r="F2173" i="12"/>
  <c r="G2173" i="12" s="1"/>
  <c r="G2172" i="12"/>
  <c r="F651" i="12"/>
  <c r="G651" i="12" s="1"/>
  <c r="F76" i="12"/>
  <c r="F841" i="12"/>
  <c r="G841" i="12" s="1"/>
  <c r="F37" i="12"/>
  <c r="G37" i="12" s="1"/>
  <c r="F778" i="12"/>
  <c r="G778" i="12" s="1"/>
  <c r="F1419" i="12"/>
  <c r="F1695" i="12" s="1"/>
  <c r="F6" i="12" s="1"/>
  <c r="F38" i="12" s="1"/>
  <c r="G38" i="12" s="1"/>
  <c r="F516" i="12"/>
  <c r="F542" i="12" s="1"/>
  <c r="F581" i="12" s="1"/>
  <c r="G581" i="12" s="1"/>
  <c r="F714" i="12"/>
  <c r="G714" i="12" s="1"/>
  <c r="F1536" i="12"/>
  <c r="F1842" i="12" s="1"/>
  <c r="F2230" i="12" s="1"/>
  <c r="G2230" i="12" s="1"/>
  <c r="F51" i="12"/>
  <c r="F70" i="12" s="1"/>
  <c r="F716" i="12"/>
  <c r="G716" i="12" s="1"/>
  <c r="G10" i="12"/>
  <c r="G8" i="12"/>
  <c r="G36" i="12"/>
  <c r="G74" i="12"/>
  <c r="G159" i="12"/>
  <c r="G156" i="12"/>
  <c r="G153" i="12"/>
  <c r="G253" i="12"/>
  <c r="G306" i="12"/>
  <c r="G304" i="12"/>
  <c r="G298" i="12"/>
  <c r="G481" i="12"/>
  <c r="G515" i="12"/>
  <c r="G561" i="12"/>
  <c r="G1813" i="12"/>
  <c r="G230" i="12"/>
  <c r="G144" i="12"/>
  <c r="G172" i="12"/>
  <c r="G210" i="12"/>
  <c r="G327" i="12"/>
  <c r="G370" i="12"/>
  <c r="G452" i="12"/>
  <c r="G731" i="12"/>
  <c r="G178" i="12"/>
  <c r="G198" i="12"/>
  <c r="G273" i="12"/>
  <c r="G410" i="12"/>
  <c r="G496" i="12"/>
  <c r="G779" i="12"/>
  <c r="G126" i="12"/>
  <c r="G269" i="12"/>
  <c r="G40" i="12"/>
  <c r="G34" i="12"/>
  <c r="G128" i="12"/>
  <c r="G158" i="12"/>
  <c r="G184" i="12"/>
  <c r="G329" i="12"/>
  <c r="G342" i="12"/>
  <c r="G523" i="12"/>
  <c r="F430" i="12"/>
  <c r="G294" i="12"/>
  <c r="F627" i="12"/>
  <c r="G608" i="12"/>
  <c r="F73" i="12"/>
  <c r="G47" i="12"/>
  <c r="F715" i="12"/>
  <c r="G715" i="12" s="1"/>
  <c r="G695" i="12"/>
  <c r="F228" i="12"/>
  <c r="G228" i="12" s="1"/>
  <c r="G203" i="12"/>
  <c r="F146" i="12"/>
  <c r="G127" i="12"/>
  <c r="F107" i="12"/>
  <c r="G75" i="12"/>
  <c r="F119" i="12"/>
  <c r="G39" i="12"/>
  <c r="F259" i="12"/>
  <c r="G183" i="12"/>
  <c r="G50" i="12"/>
  <c r="G106" i="12"/>
  <c r="G427" i="12"/>
  <c r="F678" i="12"/>
  <c r="G678" i="12" s="1"/>
  <c r="G587" i="12"/>
  <c r="F650" i="12"/>
  <c r="G589" i="12"/>
  <c r="F1888" i="12"/>
  <c r="G1888" i="12" s="1"/>
  <c r="F2008" i="12"/>
  <c r="G2008" i="12" s="1"/>
  <c r="G674" i="12"/>
  <c r="F925" i="12"/>
  <c r="F1146" i="12" s="1"/>
  <c r="F1481" i="12" s="1"/>
  <c r="F1883" i="12" s="1"/>
  <c r="F1905" i="12" s="1"/>
  <c r="F1928" i="12" s="1"/>
  <c r="G1928" i="12" s="1"/>
  <c r="G842" i="12"/>
  <c r="F653" i="12"/>
  <c r="G629" i="12"/>
  <c r="G147" i="12"/>
  <c r="G185" i="12"/>
  <c r="G181" i="12"/>
  <c r="G205" i="12"/>
  <c r="G235" i="12"/>
  <c r="G223" i="12"/>
  <c r="G276" i="12"/>
  <c r="G254" i="12"/>
  <c r="G250" i="12"/>
  <c r="G302" i="12"/>
  <c r="G322" i="12"/>
  <c r="G424" i="12"/>
  <c r="G475" i="12"/>
  <c r="G540" i="12"/>
  <c r="G755" i="12"/>
  <c r="F1947" i="12"/>
  <c r="G1947" i="12" s="1"/>
  <c r="F609" i="12"/>
  <c r="G609" i="12" s="1"/>
  <c r="F2227" i="12"/>
  <c r="G2227" i="12" s="1"/>
  <c r="G9" i="10"/>
  <c r="G2159" i="12"/>
  <c r="D2158" i="12"/>
  <c r="D2157" i="12"/>
  <c r="G2156" i="12"/>
  <c r="D2156" i="12"/>
  <c r="D2155" i="12"/>
  <c r="D2145" i="12"/>
  <c r="G2144" i="12"/>
  <c r="D2144" i="12"/>
  <c r="G2143" i="12"/>
  <c r="G2142" i="12"/>
  <c r="D2142" i="12"/>
  <c r="D2141" i="12"/>
  <c r="G2129" i="12"/>
  <c r="G2128" i="12"/>
  <c r="G2127" i="12"/>
  <c r="D2127" i="12"/>
  <c r="D2126" i="12"/>
  <c r="G2125" i="12"/>
  <c r="D2125" i="12"/>
  <c r="G2124" i="12"/>
  <c r="D2124" i="12"/>
  <c r="G2114" i="12"/>
  <c r="G2113" i="12"/>
  <c r="G2112" i="12"/>
  <c r="D2112" i="12"/>
  <c r="D2111" i="12"/>
  <c r="G2110" i="12"/>
  <c r="D2110" i="12"/>
  <c r="G2109" i="12"/>
  <c r="D2109" i="12"/>
  <c r="C2097" i="12"/>
  <c r="G2096" i="12"/>
  <c r="D2096" i="12"/>
  <c r="D2095" i="12"/>
  <c r="C2085" i="12"/>
  <c r="G2084" i="12"/>
  <c r="D2084" i="12"/>
  <c r="D2083" i="12"/>
  <c r="C2073" i="12"/>
  <c r="G2072" i="12"/>
  <c r="D2072" i="12"/>
  <c r="D2071" i="12"/>
  <c r="C2061" i="12"/>
  <c r="G2060" i="12"/>
  <c r="D2060" i="12"/>
  <c r="D2059" i="12"/>
  <c r="D2058" i="12"/>
  <c r="G2048" i="12"/>
  <c r="D2048" i="12"/>
  <c r="C2047" i="12"/>
  <c r="D2046" i="12"/>
  <c r="C2036" i="12"/>
  <c r="G2035" i="12"/>
  <c r="D2035" i="12"/>
  <c r="D2034" i="12"/>
  <c r="C2024" i="12"/>
  <c r="G2023" i="12"/>
  <c r="D2023" i="12"/>
  <c r="G2022" i="12"/>
  <c r="D2022" i="12"/>
  <c r="D2021" i="12"/>
  <c r="G2005" i="12"/>
  <c r="G2004" i="12"/>
  <c r="C1993" i="12"/>
  <c r="D1992" i="12"/>
  <c r="D1991" i="12"/>
  <c r="D1990" i="12"/>
  <c r="D1989" i="12"/>
  <c r="D1988" i="12"/>
  <c r="G1987" i="12"/>
  <c r="D1987" i="12"/>
  <c r="D1985" i="12"/>
  <c r="D1975" i="12"/>
  <c r="C1973" i="12"/>
  <c r="G1972" i="12"/>
  <c r="D1972" i="12"/>
  <c r="G1971" i="12"/>
  <c r="D1971" i="12"/>
  <c r="G1970" i="12"/>
  <c r="D1970" i="12"/>
  <c r="D1969" i="12"/>
  <c r="G1968" i="12"/>
  <c r="D1968" i="12"/>
  <c r="D1967" i="12"/>
  <c r="G1966" i="12"/>
  <c r="D1966" i="12"/>
  <c r="D1964" i="12"/>
  <c r="D1954" i="12"/>
  <c r="C1952" i="12"/>
  <c r="D1951" i="12"/>
  <c r="G1950" i="12"/>
  <c r="D1950" i="12"/>
  <c r="G1949" i="12"/>
  <c r="D1949" i="12"/>
  <c r="G1948" i="12"/>
  <c r="D1947" i="12"/>
  <c r="G1946" i="12"/>
  <c r="D1946" i="12"/>
  <c r="D1945" i="12"/>
  <c r="D1944" i="12"/>
  <c r="G1933" i="12"/>
  <c r="D1933" i="12"/>
  <c r="G1932" i="12"/>
  <c r="D1932" i="12"/>
  <c r="C1931" i="12"/>
  <c r="G1930" i="12"/>
  <c r="D1930" i="12"/>
  <c r="G1929" i="12"/>
  <c r="D1929" i="12"/>
  <c r="D1928" i="12"/>
  <c r="G1927" i="12"/>
  <c r="D1927" i="12"/>
  <c r="D1926" i="12"/>
  <c r="G1925" i="12"/>
  <c r="D1925" i="12"/>
  <c r="D1924" i="12"/>
  <c r="D1923" i="12"/>
  <c r="G1912" i="12"/>
  <c r="D1912" i="12"/>
  <c r="C1911" i="12"/>
  <c r="G1910" i="12"/>
  <c r="D1910" i="12"/>
  <c r="D1909" i="12"/>
  <c r="G1908" i="12"/>
  <c r="D1908" i="12"/>
  <c r="G1907" i="12"/>
  <c r="D1907" i="12"/>
  <c r="G1906" i="12"/>
  <c r="D1906" i="12"/>
  <c r="D1905" i="12"/>
  <c r="G1904" i="12"/>
  <c r="D1904" i="12"/>
  <c r="D1903" i="12"/>
  <c r="D1902" i="12"/>
  <c r="C1902" i="12"/>
  <c r="D1901" i="12"/>
  <c r="G1890" i="12"/>
  <c r="D1890" i="12"/>
  <c r="G1889" i="12"/>
  <c r="D1889" i="12"/>
  <c r="D1888" i="12"/>
  <c r="C1887" i="12"/>
  <c r="D1886" i="12"/>
  <c r="G1885" i="12"/>
  <c r="D1885" i="12"/>
  <c r="G1884" i="12"/>
  <c r="D1884" i="12"/>
  <c r="D1883" i="12"/>
  <c r="G1882" i="12"/>
  <c r="D1882" i="12"/>
  <c r="D1881" i="12"/>
  <c r="G1880" i="12"/>
  <c r="D1880" i="12"/>
  <c r="D1879" i="12"/>
  <c r="D1878" i="12"/>
  <c r="D1868" i="12"/>
  <c r="C1866" i="12"/>
  <c r="D1865" i="12"/>
  <c r="G1864" i="12"/>
  <c r="D1864" i="12"/>
  <c r="G1863" i="12"/>
  <c r="D1863" i="12"/>
  <c r="D1862" i="12"/>
  <c r="D1861" i="12"/>
  <c r="G1860" i="12"/>
  <c r="D1860" i="12"/>
  <c r="D1858" i="12"/>
  <c r="G1846" i="12"/>
  <c r="G1845" i="12"/>
  <c r="G1844" i="12"/>
  <c r="G1843" i="12"/>
  <c r="G1841" i="12"/>
  <c r="D1841" i="12"/>
  <c r="G1840" i="12"/>
  <c r="D1840" i="12"/>
  <c r="G1828" i="12"/>
  <c r="D1828" i="12"/>
  <c r="C1818" i="12"/>
  <c r="D1817" i="12"/>
  <c r="G1816" i="12"/>
  <c r="G1815" i="12"/>
  <c r="D1815" i="12"/>
  <c r="G1814" i="12"/>
  <c r="C1803" i="12"/>
  <c r="G1802" i="12"/>
  <c r="G1801" i="12"/>
  <c r="C1790" i="12"/>
  <c r="G1789" i="12"/>
  <c r="G1788" i="12"/>
  <c r="G1786" i="12"/>
  <c r="C1776" i="12"/>
  <c r="G1775" i="12"/>
  <c r="G1772" i="12"/>
  <c r="C1762" i="12"/>
  <c r="G1761" i="12"/>
  <c r="G1760" i="12"/>
  <c r="G1759" i="12"/>
  <c r="C1748" i="12"/>
  <c r="G1747" i="12"/>
  <c r="G1746" i="12"/>
  <c r="G1745" i="12"/>
  <c r="G1744" i="12"/>
  <c r="C1734" i="12"/>
  <c r="D1733" i="12"/>
  <c r="G1732" i="12"/>
  <c r="G1731" i="12"/>
  <c r="G1730" i="12"/>
  <c r="G1729" i="12"/>
  <c r="D1729" i="12"/>
  <c r="G1728" i="12"/>
  <c r="D1728" i="12"/>
  <c r="G1727" i="12"/>
  <c r="D1713" i="12"/>
  <c r="G1712" i="12"/>
  <c r="D1712" i="12"/>
  <c r="G1711" i="12"/>
  <c r="D1711" i="12"/>
  <c r="G1710" i="12"/>
  <c r="D1709" i="12"/>
  <c r="D1708" i="12"/>
  <c r="D1707" i="12"/>
  <c r="C1707" i="12"/>
  <c r="C1697" i="12"/>
  <c r="G1696" i="12"/>
  <c r="D1696" i="12"/>
  <c r="D1695" i="12"/>
  <c r="D1694" i="12"/>
  <c r="C1684" i="12"/>
  <c r="G1683" i="12"/>
  <c r="D1682" i="12"/>
  <c r="G1681" i="12"/>
  <c r="G1669" i="12"/>
  <c r="D1669" i="12"/>
  <c r="D1667" i="12"/>
  <c r="D1666" i="12"/>
  <c r="D1665" i="12"/>
  <c r="C1664" i="12"/>
  <c r="G1663" i="12"/>
  <c r="D1663" i="12"/>
  <c r="G1662" i="12"/>
  <c r="D1662" i="12"/>
  <c r="D1661" i="12"/>
  <c r="C1661" i="12"/>
  <c r="D1660" i="12"/>
  <c r="C1650" i="12"/>
  <c r="D1649" i="12"/>
  <c r="D1648" i="12"/>
  <c r="D1647" i="12"/>
  <c r="D1646" i="12"/>
  <c r="C1644" i="12"/>
  <c r="D1643" i="12"/>
  <c r="G1642" i="12"/>
  <c r="G1641" i="12"/>
  <c r="D1641" i="12"/>
  <c r="C1631" i="12"/>
  <c r="D1630" i="12"/>
  <c r="D1629" i="12"/>
  <c r="G1628" i="12"/>
  <c r="D1617" i="12"/>
  <c r="C1616" i="12"/>
  <c r="D1615" i="12"/>
  <c r="D1614" i="12"/>
  <c r="D1613" i="12"/>
  <c r="D1612" i="12"/>
  <c r="G1611" i="12"/>
  <c r="C1601" i="12"/>
  <c r="D1600" i="12"/>
  <c r="G1598" i="12"/>
  <c r="D1597" i="12"/>
  <c r="C1587" i="12"/>
  <c r="D1585" i="12"/>
  <c r="D1584" i="12"/>
  <c r="D1583" i="12"/>
  <c r="G1582" i="12"/>
  <c r="D1582" i="12"/>
  <c r="C1572" i="12"/>
  <c r="D1570" i="12"/>
  <c r="G1569" i="12"/>
  <c r="D1569" i="12"/>
  <c r="G1568" i="12"/>
  <c r="G1567" i="12"/>
  <c r="D1567" i="12"/>
  <c r="G1557" i="12"/>
  <c r="D1556" i="12"/>
  <c r="D1553" i="12"/>
  <c r="D1552" i="12"/>
  <c r="D1551" i="12"/>
  <c r="D1550" i="12"/>
  <c r="G1549" i="12"/>
  <c r="D1549" i="12"/>
  <c r="G1548" i="12"/>
  <c r="D1548" i="12"/>
  <c r="G1547" i="12"/>
  <c r="D1547" i="12"/>
  <c r="D1536" i="12"/>
  <c r="G1535" i="12"/>
  <c r="D1535" i="12"/>
  <c r="D1534" i="12"/>
  <c r="C1533" i="12"/>
  <c r="G1532" i="12"/>
  <c r="D1532" i="12"/>
  <c r="D1531" i="12"/>
  <c r="G1530" i="12"/>
  <c r="D1530" i="12"/>
  <c r="D1519" i="12"/>
  <c r="G1518" i="12"/>
  <c r="D1518" i="12"/>
  <c r="D1516" i="12"/>
  <c r="C1515" i="12"/>
  <c r="G1514" i="12"/>
  <c r="D1514" i="12"/>
  <c r="G1513" i="12"/>
  <c r="D1513" i="12"/>
  <c r="D1512" i="12"/>
  <c r="G1511" i="12"/>
  <c r="D1511" i="12"/>
  <c r="D1500" i="12"/>
  <c r="C1499" i="12"/>
  <c r="D1498" i="12"/>
  <c r="D1497" i="12"/>
  <c r="D1496" i="12"/>
  <c r="G1495" i="12"/>
  <c r="G1494" i="12"/>
  <c r="D1494" i="12"/>
  <c r="C1483" i="12"/>
  <c r="D1482" i="12"/>
  <c r="D1481" i="12"/>
  <c r="D1480" i="12"/>
  <c r="D1479" i="12"/>
  <c r="D1478" i="12"/>
  <c r="D1466" i="12"/>
  <c r="G1465" i="12"/>
  <c r="D1465" i="12"/>
  <c r="D1464" i="12"/>
  <c r="D1463" i="12"/>
  <c r="D1462" i="12"/>
  <c r="C1461" i="12"/>
  <c r="D1460" i="12"/>
  <c r="G1449" i="12"/>
  <c r="D1449" i="12"/>
  <c r="G1448" i="12"/>
  <c r="D1448" i="12"/>
  <c r="G1447" i="12"/>
  <c r="C1446" i="12"/>
  <c r="G1435" i="12"/>
  <c r="C1434" i="12"/>
  <c r="G1433" i="12"/>
  <c r="G1432" i="12"/>
  <c r="D1432" i="12"/>
  <c r="G1431" i="12"/>
  <c r="D1431" i="12"/>
  <c r="C1420" i="12"/>
  <c r="D1419" i="12"/>
  <c r="D1418" i="12"/>
  <c r="D1417" i="12"/>
  <c r="D1416" i="12"/>
  <c r="D1415" i="12"/>
  <c r="G1412" i="12"/>
  <c r="D1412" i="12"/>
  <c r="D1401" i="12"/>
  <c r="D1400" i="12"/>
  <c r="D1399" i="12"/>
  <c r="D1398" i="12"/>
  <c r="C1397" i="12"/>
  <c r="G1396" i="12"/>
  <c r="D1396" i="12"/>
  <c r="D1386" i="12"/>
  <c r="D1383" i="12"/>
  <c r="D1381" i="12"/>
  <c r="G1380" i="12"/>
  <c r="D1380" i="12"/>
  <c r="G1379" i="12"/>
  <c r="D1379" i="12"/>
  <c r="D1378" i="12"/>
  <c r="D1377" i="12"/>
  <c r="D1376" i="12"/>
  <c r="C1375" i="12"/>
  <c r="D1374" i="12"/>
  <c r="G1364" i="12"/>
  <c r="D1363" i="12"/>
  <c r="G1362" i="12"/>
  <c r="D1362" i="12"/>
  <c r="G1361" i="12"/>
  <c r="D1361" i="12"/>
  <c r="G1360" i="12"/>
  <c r="D1359" i="12"/>
  <c r="G1358" i="12"/>
  <c r="D1358" i="12"/>
  <c r="C1347" i="12"/>
  <c r="D1346" i="12"/>
  <c r="G1345" i="12"/>
  <c r="D1345" i="12"/>
  <c r="G1344" i="12"/>
  <c r="D1344" i="12"/>
  <c r="G1343" i="12"/>
  <c r="D1343" i="12"/>
  <c r="G1342" i="12"/>
  <c r="D1341" i="12"/>
  <c r="D1340" i="12"/>
  <c r="G1339" i="12"/>
  <c r="D1339" i="12"/>
  <c r="D1328" i="12"/>
  <c r="D1327" i="12"/>
  <c r="C1326" i="12"/>
  <c r="G1325" i="12"/>
  <c r="D1325" i="12"/>
  <c r="G1323" i="12"/>
  <c r="D1323" i="12"/>
  <c r="G1322" i="12"/>
  <c r="D1322" i="12"/>
  <c r="G1312" i="12"/>
  <c r="D1310" i="12"/>
  <c r="D1309" i="12"/>
  <c r="C1308" i="12"/>
  <c r="G1306" i="12"/>
  <c r="D1306" i="12"/>
  <c r="G1296" i="12"/>
  <c r="D1296" i="12"/>
  <c r="D1294" i="12"/>
  <c r="G1293" i="12"/>
  <c r="C1292" i="12"/>
  <c r="D1291" i="12"/>
  <c r="G1290" i="12"/>
  <c r="D1290" i="12"/>
  <c r="G1288" i="12"/>
  <c r="D1288" i="12"/>
  <c r="D1277" i="12"/>
  <c r="D1276" i="12"/>
  <c r="C1275" i="12"/>
  <c r="G1274" i="12"/>
  <c r="D1274" i="12"/>
  <c r="D1273" i="12"/>
  <c r="G1272" i="12"/>
  <c r="D1272" i="12"/>
  <c r="D1261" i="12"/>
  <c r="D1260" i="12"/>
  <c r="D1259" i="12"/>
  <c r="D1258" i="12"/>
  <c r="D1257" i="12"/>
  <c r="D1256" i="12"/>
  <c r="D1254" i="12"/>
  <c r="C1253" i="12"/>
  <c r="D1252" i="12"/>
  <c r="G1250" i="12"/>
  <c r="D1250" i="12"/>
  <c r="D1239" i="12"/>
  <c r="D1238" i="12"/>
  <c r="D1237" i="12"/>
  <c r="D1236" i="12"/>
  <c r="D1235" i="12"/>
  <c r="D1234" i="12"/>
  <c r="D1232" i="12"/>
  <c r="C1231" i="12"/>
  <c r="D1230" i="12"/>
  <c r="G1228" i="12"/>
  <c r="D1228" i="12"/>
  <c r="D1217" i="12"/>
  <c r="D1216" i="12"/>
  <c r="D1215" i="12"/>
  <c r="D1214" i="12"/>
  <c r="D1213" i="12"/>
  <c r="D1212" i="12"/>
  <c r="D1210" i="12"/>
  <c r="C1209" i="12"/>
  <c r="D1208" i="12"/>
  <c r="D1206" i="12"/>
  <c r="D1196" i="12"/>
  <c r="G1195" i="12"/>
  <c r="D1195" i="12"/>
  <c r="G1193" i="12"/>
  <c r="D1193" i="12"/>
  <c r="D1192" i="12"/>
  <c r="G1191" i="12"/>
  <c r="D1191" i="12"/>
  <c r="C1190" i="12"/>
  <c r="D1189" i="12"/>
  <c r="G1188" i="12"/>
  <c r="G1187" i="12"/>
  <c r="D1187" i="12"/>
  <c r="G1186" i="12"/>
  <c r="D1186" i="12"/>
  <c r="D1185" i="12"/>
  <c r="G1184" i="12"/>
  <c r="D1184" i="12"/>
  <c r="D1183" i="12"/>
  <c r="D1182" i="12"/>
  <c r="D1181" i="12"/>
  <c r="C1181" i="12"/>
  <c r="D1169" i="12"/>
  <c r="D1168" i="12"/>
  <c r="C1167" i="12"/>
  <c r="D1166" i="12"/>
  <c r="D1165" i="12"/>
  <c r="D1164" i="12"/>
  <c r="G1163" i="12"/>
  <c r="D1163" i="12"/>
  <c r="D1162" i="12"/>
  <c r="D1161" i="12"/>
  <c r="D1160" i="12"/>
  <c r="D1149" i="12"/>
  <c r="G1148" i="12"/>
  <c r="D1148" i="12"/>
  <c r="G1147" i="12"/>
  <c r="D1147" i="12"/>
  <c r="D1146" i="12"/>
  <c r="C1145" i="12"/>
  <c r="D1144" i="12"/>
  <c r="G1142" i="12"/>
  <c r="D1142" i="12"/>
  <c r="G1141" i="12"/>
  <c r="D1141" i="12"/>
  <c r="C1130" i="12"/>
  <c r="D1129" i="12"/>
  <c r="D1128" i="12"/>
  <c r="G1127" i="12"/>
  <c r="D1127" i="12"/>
  <c r="G1126" i="12"/>
  <c r="D1125" i="12"/>
  <c r="D1124" i="12"/>
  <c r="G1112" i="12"/>
  <c r="D1111" i="12"/>
  <c r="G1110" i="12"/>
  <c r="D1110" i="12"/>
  <c r="D1109" i="12"/>
  <c r="D1108" i="12"/>
  <c r="D1107" i="12"/>
  <c r="G1106" i="12"/>
  <c r="D1106" i="12"/>
  <c r="G1105" i="12"/>
  <c r="G1104" i="12"/>
  <c r="G1103" i="12"/>
  <c r="D1103" i="12"/>
  <c r="C1102" i="12"/>
  <c r="D1101" i="12"/>
  <c r="G1100" i="12"/>
  <c r="D1100" i="12"/>
  <c r="D1089" i="12"/>
  <c r="D1088" i="12"/>
  <c r="C1086" i="12"/>
  <c r="D1085" i="12"/>
  <c r="G1074" i="12"/>
  <c r="D1074" i="12"/>
  <c r="D1073" i="12"/>
  <c r="D1072" i="12"/>
  <c r="D1071" i="12"/>
  <c r="C1069" i="12"/>
  <c r="D1068" i="12"/>
  <c r="G1067" i="12"/>
  <c r="D1066" i="12"/>
  <c r="D1055" i="12"/>
  <c r="D1054" i="12"/>
  <c r="C1052" i="12"/>
  <c r="D1051" i="12"/>
  <c r="D1050" i="12"/>
  <c r="D1049" i="12"/>
  <c r="D1048" i="12"/>
  <c r="D1047" i="12"/>
  <c r="G1046" i="12"/>
  <c r="D1046" i="12"/>
  <c r="D1035" i="12"/>
  <c r="D1034" i="12"/>
  <c r="G1033" i="12"/>
  <c r="D1033" i="12"/>
  <c r="D1031" i="12"/>
  <c r="C1030" i="12"/>
  <c r="D1029" i="12"/>
  <c r="D1028" i="12"/>
  <c r="D1027" i="12"/>
  <c r="G1026" i="12"/>
  <c r="D1026" i="12"/>
  <c r="G1015" i="12"/>
  <c r="G1014" i="12"/>
  <c r="D1013" i="12"/>
  <c r="D1012" i="12"/>
  <c r="C1011" i="12"/>
  <c r="D1010" i="12"/>
  <c r="D1009" i="12"/>
  <c r="D1008" i="12"/>
  <c r="D1007" i="12"/>
  <c r="D993" i="12"/>
  <c r="D992" i="12"/>
  <c r="D989" i="12"/>
  <c r="C988" i="12"/>
  <c r="D987" i="12"/>
  <c r="D986" i="12"/>
  <c r="D985" i="12"/>
  <c r="D984" i="12"/>
  <c r="D983" i="12"/>
  <c r="G982" i="12"/>
  <c r="D982" i="12"/>
  <c r="D981" i="12"/>
  <c r="C981" i="12"/>
  <c r="D971" i="12"/>
  <c r="D970" i="12"/>
  <c r="D968" i="12"/>
  <c r="D967" i="12"/>
  <c r="D966" i="12"/>
  <c r="D963" i="12"/>
  <c r="C962" i="12"/>
  <c r="D961" i="12"/>
  <c r="D960" i="12"/>
  <c r="D959" i="12"/>
  <c r="G958" i="12"/>
  <c r="D958" i="12"/>
  <c r="G957" i="12"/>
  <c r="D957" i="12"/>
  <c r="D956" i="12"/>
  <c r="C956" i="12"/>
  <c r="C945" i="12"/>
  <c r="D944" i="12"/>
  <c r="G943" i="12"/>
  <c r="D943" i="12"/>
  <c r="D942" i="12"/>
  <c r="D941" i="12"/>
  <c r="G940" i="12"/>
  <c r="D940" i="12"/>
  <c r="G939" i="12"/>
  <c r="D939" i="12"/>
  <c r="D938" i="12"/>
  <c r="C938" i="12"/>
  <c r="C927" i="12"/>
  <c r="G926" i="12"/>
  <c r="D926" i="12"/>
  <c r="D925" i="12"/>
  <c r="G924" i="12"/>
  <c r="D923" i="12"/>
  <c r="G922" i="12"/>
  <c r="D922" i="12"/>
  <c r="D921" i="12"/>
  <c r="D920" i="12"/>
  <c r="C920" i="12"/>
  <c r="C909" i="12"/>
  <c r="D908" i="12"/>
  <c r="D907" i="12"/>
  <c r="D906" i="12"/>
  <c r="D905" i="12"/>
  <c r="D904" i="12"/>
  <c r="D903" i="12"/>
  <c r="D902" i="12"/>
  <c r="D901" i="12"/>
  <c r="C901" i="12"/>
  <c r="D889" i="12"/>
  <c r="D888" i="12"/>
  <c r="C887" i="12"/>
  <c r="D886" i="12"/>
  <c r="D885" i="12"/>
  <c r="D884" i="12"/>
  <c r="D883" i="12"/>
  <c r="C883" i="12"/>
  <c r="D882" i="12"/>
  <c r="D871" i="12"/>
  <c r="D870" i="12"/>
  <c r="C868" i="12"/>
  <c r="D867" i="12"/>
  <c r="C867" i="12"/>
  <c r="D866" i="12"/>
  <c r="D865" i="12"/>
  <c r="D864" i="12"/>
  <c r="D863" i="12"/>
  <c r="D862" i="12"/>
  <c r="D850" i="12"/>
  <c r="D848" i="12"/>
  <c r="D847" i="12"/>
  <c r="D846" i="12"/>
  <c r="C845" i="12"/>
  <c r="D844" i="12"/>
  <c r="C844" i="12"/>
  <c r="D843" i="12"/>
  <c r="D842" i="12"/>
  <c r="D841" i="12"/>
  <c r="D840" i="12"/>
  <c r="D828" i="12"/>
  <c r="D827" i="12"/>
  <c r="D826" i="12"/>
  <c r="C825" i="12"/>
  <c r="D824" i="12"/>
  <c r="D823" i="12"/>
  <c r="D822" i="12"/>
  <c r="C822" i="12"/>
  <c r="D821" i="12"/>
  <c r="D820" i="12"/>
  <c r="C810" i="12"/>
  <c r="D809" i="12"/>
  <c r="D807" i="12"/>
  <c r="D806" i="12"/>
  <c r="D805" i="12"/>
  <c r="D804" i="12"/>
  <c r="D803" i="12"/>
  <c r="D802" i="12"/>
  <c r="D801" i="12"/>
  <c r="C801" i="12"/>
  <c r="D791" i="12"/>
  <c r="D789" i="12"/>
  <c r="D788" i="12"/>
  <c r="D786" i="12"/>
  <c r="D784" i="12"/>
  <c r="C783" i="12"/>
  <c r="D782" i="12"/>
  <c r="D781" i="12"/>
  <c r="D780" i="12"/>
  <c r="D779" i="12"/>
  <c r="D778" i="12"/>
  <c r="D777" i="12"/>
  <c r="C777" i="12"/>
  <c r="D767" i="12"/>
  <c r="D765" i="12"/>
  <c r="D764" i="12"/>
  <c r="D762" i="12"/>
  <c r="D760" i="12"/>
  <c r="C759" i="12"/>
  <c r="D758" i="12"/>
  <c r="D757" i="12"/>
  <c r="D756" i="12"/>
  <c r="D755" i="12"/>
  <c r="D754" i="12"/>
  <c r="D753" i="12"/>
  <c r="C753" i="12"/>
  <c r="D743" i="12"/>
  <c r="D741" i="12"/>
  <c r="D740" i="12"/>
  <c r="D738" i="12"/>
  <c r="D736" i="12"/>
  <c r="C735" i="12"/>
  <c r="D734" i="12"/>
  <c r="D733" i="12"/>
  <c r="D732" i="12"/>
  <c r="D731" i="12"/>
  <c r="D730" i="12"/>
  <c r="D729" i="12"/>
  <c r="C729" i="12"/>
  <c r="C719" i="12"/>
  <c r="D718" i="12"/>
  <c r="D716" i="12"/>
  <c r="D715" i="12"/>
  <c r="D714" i="12"/>
  <c r="D713" i="12"/>
  <c r="D712" i="12"/>
  <c r="D711" i="12"/>
  <c r="D710" i="12"/>
  <c r="D709" i="12"/>
  <c r="C709" i="12"/>
  <c r="C699" i="12"/>
  <c r="D698" i="12"/>
  <c r="D696" i="12"/>
  <c r="D695" i="12"/>
  <c r="D694" i="12"/>
  <c r="D693" i="12"/>
  <c r="D692" i="12"/>
  <c r="D691" i="12"/>
  <c r="D690" i="12"/>
  <c r="D689" i="12"/>
  <c r="C689" i="12"/>
  <c r="D679" i="12"/>
  <c r="D678" i="12"/>
  <c r="D677" i="12"/>
  <c r="D674" i="12"/>
  <c r="D672" i="12"/>
  <c r="C671" i="12"/>
  <c r="D670" i="12"/>
  <c r="D669" i="12"/>
  <c r="D668" i="12"/>
  <c r="D667" i="12"/>
  <c r="D666" i="12"/>
  <c r="D665" i="12"/>
  <c r="C665" i="12"/>
  <c r="D654" i="12"/>
  <c r="D653" i="12"/>
  <c r="D652" i="12"/>
  <c r="D651" i="12"/>
  <c r="D650" i="12"/>
  <c r="D649" i="12"/>
  <c r="D648" i="12"/>
  <c r="D647" i="12"/>
  <c r="D646" i="12"/>
  <c r="C644" i="12"/>
  <c r="D643" i="12"/>
  <c r="C643" i="12"/>
  <c r="D642" i="12"/>
  <c r="G641" i="12"/>
  <c r="D641" i="12"/>
  <c r="D631" i="12"/>
  <c r="D629" i="12"/>
  <c r="D628" i="12"/>
  <c r="D627" i="12"/>
  <c r="D625" i="12"/>
  <c r="C624" i="12"/>
  <c r="D623" i="12"/>
  <c r="D621" i="12"/>
  <c r="D620" i="12"/>
  <c r="C620" i="12"/>
  <c r="D608" i="12"/>
  <c r="D607" i="12"/>
  <c r="D606" i="12"/>
  <c r="C605" i="12"/>
  <c r="D604" i="12"/>
  <c r="D603" i="12"/>
  <c r="D602" i="12"/>
  <c r="D601" i="12"/>
  <c r="D600" i="12"/>
  <c r="C600" i="12"/>
  <c r="D589" i="12"/>
  <c r="D588" i="12"/>
  <c r="D587" i="12"/>
  <c r="D584" i="12"/>
  <c r="C583" i="12"/>
  <c r="D582" i="12"/>
  <c r="D581" i="12"/>
  <c r="D580" i="12"/>
  <c r="D579" i="12"/>
  <c r="D578" i="12"/>
  <c r="D577" i="12"/>
  <c r="C577" i="12"/>
  <c r="D566" i="12"/>
  <c r="C564" i="12"/>
  <c r="D563" i="12"/>
  <c r="D562" i="12"/>
  <c r="D561" i="12"/>
  <c r="D560" i="12"/>
  <c r="D559" i="12"/>
  <c r="C559" i="12"/>
  <c r="D549" i="12"/>
  <c r="D547" i="12"/>
  <c r="D545" i="12"/>
  <c r="D544" i="12"/>
  <c r="C543" i="12"/>
  <c r="D542" i="12"/>
  <c r="D541" i="12"/>
  <c r="D540" i="12"/>
  <c r="D539" i="12"/>
  <c r="D538" i="12"/>
  <c r="D537" i="12"/>
  <c r="D536" i="12"/>
  <c r="C536" i="12"/>
  <c r="D526" i="12"/>
  <c r="D524" i="12"/>
  <c r="D523" i="12"/>
  <c r="D520" i="12"/>
  <c r="C519" i="12"/>
  <c r="D518" i="12"/>
  <c r="D517" i="12"/>
  <c r="D516" i="12"/>
  <c r="D515" i="12"/>
  <c r="D514" i="12"/>
  <c r="D513" i="12"/>
  <c r="C513" i="12"/>
  <c r="D502" i="12"/>
  <c r="D500" i="12"/>
  <c r="C498" i="12"/>
  <c r="D497" i="12"/>
  <c r="D496" i="12"/>
  <c r="D495" i="12"/>
  <c r="D494" i="12"/>
  <c r="D493" i="12"/>
  <c r="C493" i="12"/>
  <c r="D482" i="12"/>
  <c r="D481" i="12"/>
  <c r="D478" i="12"/>
  <c r="C477" i="12"/>
  <c r="D476" i="12"/>
  <c r="D475" i="12"/>
  <c r="D474" i="12"/>
  <c r="D473" i="12"/>
  <c r="D472" i="12"/>
  <c r="D471" i="12"/>
  <c r="D470" i="12"/>
  <c r="C470" i="12"/>
  <c r="D459" i="12"/>
  <c r="D458" i="12"/>
  <c r="D455" i="12"/>
  <c r="C454" i="12"/>
  <c r="D453" i="12"/>
  <c r="D452" i="12"/>
  <c r="D451" i="12"/>
  <c r="D450" i="12"/>
  <c r="D449" i="12"/>
  <c r="D448" i="12"/>
  <c r="D447" i="12"/>
  <c r="C447" i="12"/>
  <c r="D436" i="12"/>
  <c r="D435" i="12"/>
  <c r="D432" i="12"/>
  <c r="D429" i="12"/>
  <c r="C428" i="12"/>
  <c r="D427" i="12"/>
  <c r="D426" i="12"/>
  <c r="D425" i="12"/>
  <c r="D424" i="12"/>
  <c r="D423" i="12"/>
  <c r="D422" i="12"/>
  <c r="D421" i="12"/>
  <c r="C421" i="12"/>
  <c r="D410" i="12"/>
  <c r="D409" i="12"/>
  <c r="D408" i="12"/>
  <c r="D407" i="12"/>
  <c r="D406" i="12"/>
  <c r="C405" i="12"/>
  <c r="D404" i="12"/>
  <c r="C404" i="12"/>
  <c r="D403" i="12"/>
  <c r="G402" i="12"/>
  <c r="D402" i="12"/>
  <c r="C391" i="12"/>
  <c r="D390" i="12"/>
  <c r="D389" i="12"/>
  <c r="D386" i="12"/>
  <c r="D385" i="12"/>
  <c r="D384" i="12"/>
  <c r="D383" i="12"/>
  <c r="C383" i="12"/>
  <c r="D373" i="12"/>
  <c r="D370" i="12"/>
  <c r="D369" i="12"/>
  <c r="D348" i="12"/>
  <c r="D347" i="12"/>
  <c r="D346" i="12"/>
  <c r="C345" i="12"/>
  <c r="D344" i="12"/>
  <c r="C344" i="12"/>
  <c r="D343" i="12"/>
  <c r="D342" i="12"/>
  <c r="G341" i="12"/>
  <c r="D341" i="12"/>
  <c r="D330" i="12"/>
  <c r="D329" i="12"/>
  <c r="D328" i="12"/>
  <c r="D327" i="12"/>
  <c r="D326" i="12"/>
  <c r="D324" i="12"/>
  <c r="C323" i="12"/>
  <c r="D322" i="12"/>
  <c r="D321" i="12"/>
  <c r="D319" i="12"/>
  <c r="D318" i="12"/>
  <c r="D317" i="12"/>
  <c r="C317" i="12"/>
  <c r="D306" i="12"/>
  <c r="D304" i="12"/>
  <c r="D303" i="12"/>
  <c r="D302" i="12"/>
  <c r="D301" i="12"/>
  <c r="D300" i="12"/>
  <c r="C299" i="12"/>
  <c r="D298" i="12"/>
  <c r="D296" i="12"/>
  <c r="D295" i="12"/>
  <c r="D292" i="12"/>
  <c r="D291" i="12"/>
  <c r="C291" i="12"/>
  <c r="D281" i="12"/>
  <c r="C278" i="12"/>
  <c r="D277" i="12"/>
  <c r="D276" i="12"/>
  <c r="D275" i="12"/>
  <c r="D274" i="12"/>
  <c r="D273" i="12"/>
  <c r="D272" i="12"/>
  <c r="D271" i="12"/>
  <c r="C271" i="12"/>
  <c r="D259" i="12"/>
  <c r="C257" i="12"/>
  <c r="D256" i="12"/>
  <c r="D255" i="12"/>
  <c r="D254" i="12"/>
  <c r="D253" i="12"/>
  <c r="D252" i="12"/>
  <c r="D251" i="12"/>
  <c r="D250" i="12"/>
  <c r="D249" i="12"/>
  <c r="D248" i="12"/>
  <c r="C248" i="12"/>
  <c r="D247" i="12"/>
  <c r="G245" i="12"/>
  <c r="D235" i="12"/>
  <c r="D233" i="12"/>
  <c r="D232" i="12"/>
  <c r="D231" i="12"/>
  <c r="D230" i="12"/>
  <c r="D229" i="12"/>
  <c r="D228" i="12"/>
  <c r="D226" i="12"/>
  <c r="C224" i="12"/>
  <c r="D222" i="12"/>
  <c r="D221" i="12"/>
  <c r="D220" i="12"/>
  <c r="C220" i="12"/>
  <c r="D210" i="12"/>
  <c r="D208" i="12"/>
  <c r="D207" i="12"/>
  <c r="D206" i="12"/>
  <c r="D205" i="12"/>
  <c r="D204" i="12"/>
  <c r="D203" i="12"/>
  <c r="D201" i="12"/>
  <c r="C199" i="12"/>
  <c r="D197" i="12"/>
  <c r="D196" i="12"/>
  <c r="D195" i="12"/>
  <c r="C195" i="12"/>
  <c r="D185" i="12"/>
  <c r="D184" i="12"/>
  <c r="D183" i="12"/>
  <c r="D182" i="12"/>
  <c r="D181" i="12"/>
  <c r="D180" i="12"/>
  <c r="D179" i="12"/>
  <c r="D178" i="12"/>
  <c r="D176" i="12"/>
  <c r="C174" i="12"/>
  <c r="D173" i="12"/>
  <c r="C173" i="12"/>
  <c r="D171" i="12"/>
  <c r="G169" i="12"/>
  <c r="D169" i="12"/>
  <c r="D159" i="12"/>
  <c r="D158" i="12"/>
  <c r="D157" i="12"/>
  <c r="D156" i="12"/>
  <c r="D155" i="12"/>
  <c r="D154" i="12"/>
  <c r="D153" i="12"/>
  <c r="D151" i="12"/>
  <c r="C149" i="12"/>
  <c r="D148" i="12"/>
  <c r="C148" i="12"/>
  <c r="D146" i="12"/>
  <c r="D145" i="12"/>
  <c r="D144" i="12"/>
  <c r="G143" i="12"/>
  <c r="D143" i="12"/>
  <c r="D133" i="12"/>
  <c r="D132" i="12"/>
  <c r="D131" i="12"/>
  <c r="D130" i="12"/>
  <c r="D129" i="12"/>
  <c r="D128" i="12"/>
  <c r="D127" i="12"/>
  <c r="D126" i="12"/>
  <c r="D124" i="12"/>
  <c r="C122" i="12"/>
  <c r="D120" i="12"/>
  <c r="D119" i="12"/>
  <c r="D118" i="12"/>
  <c r="C118" i="12"/>
  <c r="D108" i="12"/>
  <c r="D106" i="12"/>
  <c r="D105" i="12"/>
  <c r="D76" i="12"/>
  <c r="D74" i="12"/>
  <c r="D73" i="12"/>
  <c r="D48" i="12"/>
  <c r="D47" i="12"/>
  <c r="D46" i="12"/>
  <c r="D45" i="12"/>
  <c r="D44" i="12"/>
  <c r="D43" i="12"/>
  <c r="D42" i="12"/>
  <c r="D40" i="12"/>
  <c r="C39" i="12"/>
  <c r="D37" i="12"/>
  <c r="D35" i="12"/>
  <c r="D34" i="12"/>
  <c r="C34" i="12"/>
  <c r="D33" i="12"/>
  <c r="C14" i="12"/>
  <c r="C11" i="12"/>
  <c r="C10" i="12"/>
  <c r="C9" i="12"/>
  <c r="C8" i="12"/>
  <c r="C7" i="12"/>
  <c r="C5" i="12"/>
  <c r="C4" i="12"/>
  <c r="G3" i="12"/>
  <c r="B3" i="9"/>
  <c r="D3" i="9"/>
  <c r="G3" i="9"/>
  <c r="C4" i="9"/>
  <c r="D4" i="9"/>
  <c r="G4" i="9"/>
  <c r="C5" i="9"/>
  <c r="D5" i="9"/>
  <c r="G5" i="9"/>
  <c r="G6" i="9"/>
  <c r="C7" i="9"/>
  <c r="D7" i="9"/>
  <c r="G7" i="9"/>
  <c r="C8" i="9"/>
  <c r="D8" i="9"/>
  <c r="G8" i="9"/>
  <c r="C9" i="9"/>
  <c r="D9" i="9"/>
  <c r="G9" i="9"/>
  <c r="C10" i="9"/>
  <c r="D10" i="9"/>
  <c r="G10" i="9"/>
  <c r="C11" i="9"/>
  <c r="D11" i="9"/>
  <c r="G11" i="9"/>
  <c r="G12" i="9"/>
  <c r="G13" i="9"/>
  <c r="C14" i="9"/>
  <c r="D14" i="9"/>
  <c r="G14" i="9"/>
  <c r="G15" i="9"/>
  <c r="D16" i="9"/>
  <c r="G16" i="9"/>
  <c r="C17" i="9"/>
  <c r="D17" i="9"/>
  <c r="G17" i="9"/>
  <c r="D18" i="9"/>
  <c r="G18" i="9"/>
  <c r="G19" i="9"/>
  <c r="D20" i="9"/>
  <c r="G20" i="9"/>
  <c r="G21" i="9"/>
  <c r="C22" i="9"/>
  <c r="G22" i="9"/>
  <c r="D23" i="9"/>
  <c r="G23" i="9"/>
  <c r="G24" i="9"/>
  <c r="D25" i="9"/>
  <c r="G25" i="9"/>
  <c r="D26" i="9"/>
  <c r="G26" i="9"/>
  <c r="D27" i="9"/>
  <c r="G27" i="9"/>
  <c r="D28" i="9"/>
  <c r="G28" i="9"/>
  <c r="D29" i="9"/>
  <c r="G29" i="9"/>
  <c r="D30" i="9"/>
  <c r="G30" i="9"/>
  <c r="D31" i="9"/>
  <c r="G31" i="9"/>
  <c r="G32" i="9"/>
  <c r="G33" i="9"/>
  <c r="G34" i="9"/>
  <c r="G35" i="9"/>
  <c r="D36" i="9"/>
  <c r="G36" i="9"/>
  <c r="C37" i="9"/>
  <c r="D37" i="9"/>
  <c r="G37" i="9"/>
  <c r="D38" i="9"/>
  <c r="G38" i="9"/>
  <c r="C39" i="9"/>
  <c r="G39" i="9"/>
  <c r="D40" i="9"/>
  <c r="G40" i="9"/>
  <c r="G41" i="9"/>
  <c r="D42" i="9"/>
  <c r="G42" i="9"/>
  <c r="G43" i="9"/>
  <c r="D44" i="9"/>
  <c r="G44" i="9"/>
  <c r="D45" i="9"/>
  <c r="G45" i="9"/>
  <c r="G46" i="9"/>
  <c r="D47" i="9"/>
  <c r="G47" i="9"/>
  <c r="G48" i="9"/>
  <c r="D49" i="9"/>
  <c r="G49" i="9"/>
  <c r="C50" i="9"/>
  <c r="D50" i="9"/>
  <c r="G50" i="9"/>
  <c r="D51" i="9"/>
  <c r="G51" i="9"/>
  <c r="D52" i="9"/>
  <c r="G52" i="9"/>
  <c r="C53" i="9"/>
  <c r="G53" i="9"/>
  <c r="D54" i="9"/>
  <c r="G54" i="9"/>
  <c r="G55" i="9"/>
  <c r="D56" i="9"/>
  <c r="G56" i="9"/>
  <c r="G57" i="9"/>
  <c r="D58" i="9"/>
  <c r="G58" i="9"/>
  <c r="D59" i="9"/>
  <c r="G59" i="9"/>
  <c r="G60" i="9"/>
  <c r="D61" i="9"/>
  <c r="G61" i="9"/>
  <c r="G62" i="9"/>
  <c r="C63" i="9"/>
  <c r="D63" i="9"/>
  <c r="G63" i="9"/>
  <c r="D64" i="9"/>
  <c r="G64" i="9"/>
  <c r="D65" i="9"/>
  <c r="G65" i="9"/>
  <c r="G66" i="9"/>
  <c r="C67" i="9"/>
  <c r="G67" i="9"/>
  <c r="G68" i="9"/>
  <c r="D69" i="9"/>
  <c r="G69" i="9"/>
  <c r="G70" i="9"/>
  <c r="D71" i="9"/>
  <c r="G71" i="9"/>
  <c r="D72" i="9"/>
  <c r="G72" i="9"/>
  <c r="D73" i="9"/>
  <c r="G73" i="9"/>
  <c r="D74" i="9"/>
  <c r="G74" i="9"/>
  <c r="D75" i="9"/>
  <c r="G75" i="9"/>
  <c r="D76" i="9"/>
  <c r="G76" i="9"/>
  <c r="D77" i="9"/>
  <c r="G77" i="9"/>
  <c r="D78" i="9"/>
  <c r="G78" i="9"/>
  <c r="G79" i="9"/>
  <c r="D80" i="9"/>
  <c r="G80" i="9"/>
  <c r="D81" i="9"/>
  <c r="G81" i="9"/>
  <c r="D82" i="9"/>
  <c r="G82" i="9"/>
  <c r="D83" i="9"/>
  <c r="G83" i="9"/>
  <c r="G84" i="9"/>
  <c r="C85" i="9"/>
  <c r="D85" i="9"/>
  <c r="G85" i="9"/>
  <c r="C86" i="9"/>
  <c r="G86" i="9"/>
  <c r="G87" i="9"/>
  <c r="D88" i="9"/>
  <c r="G88" i="9"/>
  <c r="G89" i="9"/>
  <c r="D90" i="9"/>
  <c r="G90" i="9"/>
  <c r="D91" i="9"/>
  <c r="G91" i="9"/>
  <c r="D92" i="9"/>
  <c r="G92" i="9"/>
  <c r="D93" i="9"/>
  <c r="G93" i="9"/>
  <c r="D94" i="9"/>
  <c r="G94" i="9"/>
  <c r="D95" i="9"/>
  <c r="G95" i="9"/>
  <c r="D96" i="9"/>
  <c r="G96" i="9"/>
  <c r="G97" i="9"/>
  <c r="D98" i="9"/>
  <c r="G98" i="9"/>
  <c r="G99" i="9"/>
  <c r="D100" i="9"/>
  <c r="G100" i="9"/>
  <c r="G101" i="9"/>
  <c r="C102" i="9"/>
  <c r="D102" i="9"/>
  <c r="G102" i="9"/>
  <c r="C103" i="9"/>
  <c r="G103" i="9"/>
  <c r="G104" i="9"/>
  <c r="D105" i="9"/>
  <c r="G105" i="9"/>
  <c r="G106" i="9"/>
  <c r="D107" i="9"/>
  <c r="G107" i="9"/>
  <c r="D108" i="9"/>
  <c r="G108" i="9"/>
  <c r="D109" i="9"/>
  <c r="G109" i="9"/>
  <c r="D110" i="9"/>
  <c r="G110" i="9"/>
  <c r="D111" i="9"/>
  <c r="G111" i="9"/>
  <c r="D112" i="9"/>
  <c r="G112" i="9"/>
  <c r="D113" i="9"/>
  <c r="G113" i="9"/>
  <c r="D114" i="9"/>
  <c r="G114" i="9"/>
  <c r="G115" i="9"/>
  <c r="C116" i="9"/>
  <c r="D116" i="9"/>
  <c r="G116" i="9"/>
  <c r="D117" i="9"/>
  <c r="G117" i="9"/>
  <c r="D118" i="9"/>
  <c r="G118" i="9"/>
  <c r="G119" i="9"/>
  <c r="C120" i="9"/>
  <c r="G120" i="9"/>
  <c r="G121" i="9"/>
  <c r="D122" i="9"/>
  <c r="G122" i="9"/>
  <c r="G123" i="9"/>
  <c r="D124" i="9"/>
  <c r="G124" i="9"/>
  <c r="D125" i="9"/>
  <c r="G125" i="9"/>
  <c r="D126" i="9"/>
  <c r="G126" i="9"/>
  <c r="D127" i="9"/>
  <c r="G127" i="9"/>
  <c r="D128" i="9"/>
  <c r="G128" i="9"/>
  <c r="D129" i="9"/>
  <c r="G129" i="9"/>
  <c r="G130" i="9"/>
  <c r="D131" i="9"/>
  <c r="G131" i="9"/>
  <c r="G132" i="9"/>
  <c r="C133" i="9"/>
  <c r="D133" i="9"/>
  <c r="G133" i="9"/>
  <c r="D134" i="9"/>
  <c r="G134" i="9"/>
  <c r="D135" i="9"/>
  <c r="G135" i="9"/>
  <c r="G136" i="9"/>
  <c r="C137" i="9"/>
  <c r="G137" i="9"/>
  <c r="G138" i="9"/>
  <c r="D139" i="9"/>
  <c r="G139" i="9"/>
  <c r="G140" i="9"/>
  <c r="D141" i="9"/>
  <c r="G141" i="9"/>
  <c r="D142" i="9"/>
  <c r="G142" i="9"/>
  <c r="D143" i="9"/>
  <c r="G143" i="9"/>
  <c r="D144" i="9"/>
  <c r="G144" i="9"/>
  <c r="D145" i="9"/>
  <c r="G145" i="9"/>
  <c r="D146" i="9"/>
  <c r="G146" i="9"/>
  <c r="G147" i="9"/>
  <c r="D148" i="9"/>
  <c r="G148" i="9"/>
  <c r="G149" i="9"/>
  <c r="G150" i="9"/>
  <c r="G151" i="9"/>
  <c r="D152" i="9"/>
  <c r="G152" i="9"/>
  <c r="C153" i="9"/>
  <c r="D153" i="9"/>
  <c r="G153" i="9"/>
  <c r="D154" i="9"/>
  <c r="G154" i="9"/>
  <c r="D155" i="9"/>
  <c r="G155" i="9"/>
  <c r="D156" i="9"/>
  <c r="G156" i="9"/>
  <c r="D157" i="9"/>
  <c r="G157" i="9"/>
  <c r="D158" i="9"/>
  <c r="G158" i="9"/>
  <c r="D159" i="9"/>
  <c r="G159" i="9"/>
  <c r="D160" i="9"/>
  <c r="G160" i="9"/>
  <c r="D161" i="9"/>
  <c r="G161" i="9"/>
  <c r="C162" i="9"/>
  <c r="G162" i="9"/>
  <c r="G163" i="9"/>
  <c r="D164" i="9"/>
  <c r="G164" i="9"/>
  <c r="G165" i="9"/>
  <c r="G166" i="9"/>
  <c r="G167" i="9"/>
  <c r="C168" i="9"/>
  <c r="D168" i="9"/>
  <c r="G168" i="9"/>
  <c r="D169" i="9"/>
  <c r="G169" i="9"/>
  <c r="D170" i="9"/>
  <c r="G170" i="9"/>
  <c r="D171" i="9"/>
  <c r="G171" i="9"/>
  <c r="D172" i="9"/>
  <c r="G172" i="9"/>
  <c r="D173" i="9"/>
  <c r="G173" i="9"/>
  <c r="D174" i="9"/>
  <c r="G174" i="9"/>
  <c r="C175" i="9"/>
  <c r="G175" i="9"/>
  <c r="G176" i="9"/>
  <c r="G177" i="9"/>
  <c r="D178" i="9"/>
  <c r="G178" i="9"/>
  <c r="G179" i="9"/>
  <c r="C180" i="9"/>
  <c r="D180" i="9"/>
  <c r="G180" i="9"/>
  <c r="D181" i="9"/>
  <c r="G181" i="9"/>
  <c r="G182" i="9"/>
  <c r="G183" i="9"/>
  <c r="D184" i="9"/>
  <c r="G184" i="9"/>
  <c r="D185" i="9"/>
  <c r="G185" i="9"/>
  <c r="G186" i="9"/>
  <c r="D187" i="9"/>
  <c r="G187" i="9"/>
  <c r="C188" i="9"/>
  <c r="G188" i="9"/>
  <c r="D189" i="9"/>
  <c r="G189" i="9"/>
  <c r="D190" i="9"/>
  <c r="G190" i="9"/>
  <c r="D191" i="9"/>
  <c r="G191" i="9"/>
  <c r="D192" i="9"/>
  <c r="G192" i="9"/>
  <c r="D193" i="9"/>
  <c r="G193" i="9"/>
  <c r="G194" i="9"/>
  <c r="D195" i="9"/>
  <c r="G195" i="9"/>
  <c r="G196" i="9"/>
  <c r="G197" i="9"/>
  <c r="C198" i="9"/>
  <c r="D198" i="9"/>
  <c r="G198" i="9"/>
  <c r="D199" i="9"/>
  <c r="G199" i="9"/>
  <c r="D200" i="9"/>
  <c r="G200" i="9"/>
  <c r="G201" i="9"/>
  <c r="D202" i="9"/>
  <c r="G202" i="9"/>
  <c r="D203" i="9"/>
  <c r="G203" i="9"/>
  <c r="C204" i="9"/>
  <c r="G204" i="9"/>
  <c r="D205" i="9"/>
  <c r="G205" i="9"/>
  <c r="G206" i="9"/>
  <c r="D207" i="9"/>
  <c r="G207" i="9"/>
  <c r="D208" i="9"/>
  <c r="G208" i="9"/>
  <c r="D209" i="9"/>
  <c r="G209" i="9"/>
  <c r="D210" i="9"/>
  <c r="G210" i="9"/>
  <c r="D211" i="9"/>
  <c r="G211" i="9"/>
  <c r="G212" i="9"/>
  <c r="G213" i="9"/>
  <c r="D214" i="9"/>
  <c r="G214" i="9"/>
  <c r="D215" i="9"/>
  <c r="G215" i="9"/>
  <c r="D216" i="9"/>
  <c r="G216" i="9"/>
  <c r="C217" i="9"/>
  <c r="D217" i="9"/>
  <c r="G217" i="9"/>
  <c r="C218" i="9"/>
  <c r="G218" i="9"/>
  <c r="D219" i="9"/>
  <c r="G219" i="9"/>
  <c r="D220" i="9"/>
  <c r="G220" i="9"/>
  <c r="D221" i="9"/>
  <c r="G221" i="9"/>
  <c r="G222" i="9"/>
  <c r="G223" i="9"/>
  <c r="G224" i="9"/>
  <c r="D225" i="9"/>
  <c r="G225" i="9"/>
  <c r="D226" i="9"/>
  <c r="G226" i="9"/>
  <c r="D227" i="9"/>
  <c r="G227" i="9"/>
  <c r="G228" i="9"/>
  <c r="D229" i="9"/>
  <c r="G229" i="9"/>
  <c r="C230" i="9"/>
  <c r="D230" i="9"/>
  <c r="G230" i="9"/>
  <c r="C231" i="9"/>
  <c r="G231" i="9"/>
  <c r="D232" i="9"/>
  <c r="G232" i="9"/>
  <c r="G233" i="9"/>
  <c r="D234" i="9"/>
  <c r="G234" i="9"/>
  <c r="D235" i="9"/>
  <c r="G235" i="9"/>
  <c r="G236" i="9"/>
  <c r="G237" i="9"/>
  <c r="D238" i="9"/>
  <c r="G238" i="9"/>
  <c r="G239" i="9"/>
  <c r="C240" i="9"/>
  <c r="D240" i="9"/>
  <c r="G240" i="9"/>
  <c r="D241" i="9"/>
  <c r="G241" i="9"/>
  <c r="D242" i="9"/>
  <c r="G242" i="9"/>
  <c r="D243" i="9"/>
  <c r="G243" i="9"/>
  <c r="G244" i="9"/>
  <c r="G245" i="9"/>
  <c r="D246" i="9"/>
  <c r="G246" i="9"/>
  <c r="D247" i="9"/>
  <c r="G247" i="9"/>
  <c r="C248" i="9"/>
  <c r="G248" i="9"/>
  <c r="G249" i="9"/>
  <c r="G250" i="9"/>
  <c r="D251" i="9"/>
  <c r="G251" i="9"/>
  <c r="D252" i="9"/>
  <c r="G252" i="9"/>
  <c r="C253" i="9"/>
  <c r="D253" i="9"/>
  <c r="G253" i="9"/>
  <c r="C254" i="9"/>
  <c r="G254" i="9"/>
  <c r="D255" i="9"/>
  <c r="G255" i="9"/>
  <c r="D256" i="9"/>
  <c r="G256" i="9"/>
  <c r="D257" i="9"/>
  <c r="G257" i="9"/>
  <c r="D258" i="9"/>
  <c r="G258" i="9"/>
  <c r="D259" i="9"/>
  <c r="G259" i="9"/>
  <c r="G260" i="9"/>
  <c r="G261" i="9"/>
  <c r="C262" i="9"/>
  <c r="D262" i="9"/>
  <c r="G262" i="9"/>
  <c r="D263" i="9"/>
  <c r="G263" i="9"/>
  <c r="D264" i="9"/>
  <c r="G264" i="9"/>
  <c r="D265" i="9"/>
  <c r="G265" i="9"/>
  <c r="D266" i="9"/>
  <c r="G266" i="9"/>
  <c r="D267" i="9"/>
  <c r="G267" i="9"/>
  <c r="D268" i="9"/>
  <c r="G268" i="9"/>
  <c r="C269" i="9"/>
  <c r="G269" i="9"/>
  <c r="D270" i="9"/>
  <c r="G270" i="9"/>
  <c r="G271" i="9"/>
  <c r="G272" i="9"/>
  <c r="D273" i="9"/>
  <c r="G273" i="9"/>
  <c r="G274" i="9"/>
  <c r="G275" i="9"/>
  <c r="D276" i="9"/>
  <c r="G276" i="9"/>
  <c r="D277" i="9"/>
  <c r="G277" i="9"/>
  <c r="G278" i="9"/>
  <c r="G279" i="9"/>
  <c r="C280" i="9"/>
  <c r="D280" i="9"/>
  <c r="G280" i="9"/>
  <c r="D281" i="9"/>
  <c r="G281" i="9"/>
  <c r="D282" i="9"/>
  <c r="G282" i="9"/>
  <c r="D283" i="9"/>
  <c r="G283" i="9"/>
  <c r="D284" i="9"/>
  <c r="G284" i="9"/>
  <c r="D285" i="9"/>
  <c r="G285" i="9"/>
  <c r="D286" i="9"/>
  <c r="G286" i="9"/>
  <c r="C287" i="9"/>
  <c r="G287" i="9"/>
  <c r="D288" i="9"/>
  <c r="G288" i="9"/>
  <c r="G289" i="9"/>
  <c r="G290" i="9"/>
  <c r="D291" i="9"/>
  <c r="G291" i="9"/>
  <c r="D292" i="9"/>
  <c r="G292" i="9"/>
  <c r="G293" i="9"/>
  <c r="G294" i="9"/>
  <c r="C295" i="9"/>
  <c r="D295" i="9"/>
  <c r="G295" i="9"/>
  <c r="D296" i="9"/>
  <c r="G296" i="9"/>
  <c r="D297" i="9"/>
  <c r="G297" i="9"/>
  <c r="D298" i="9"/>
  <c r="G298" i="9"/>
  <c r="D299" i="9"/>
  <c r="G299" i="9"/>
  <c r="D300" i="9"/>
  <c r="G300" i="9"/>
  <c r="D301" i="9"/>
  <c r="G301" i="9"/>
  <c r="C302" i="9"/>
  <c r="G302" i="9"/>
  <c r="D303" i="9"/>
  <c r="G303" i="9"/>
  <c r="G304" i="9"/>
  <c r="G305" i="9"/>
  <c r="D306" i="9"/>
  <c r="G306" i="9"/>
  <c r="D307" i="9"/>
  <c r="G307" i="9"/>
  <c r="G308" i="9"/>
  <c r="G309" i="9"/>
  <c r="C310" i="9"/>
  <c r="D310" i="9"/>
  <c r="G310" i="9"/>
  <c r="D311" i="9"/>
  <c r="G311" i="9"/>
  <c r="D312" i="9"/>
  <c r="G312" i="9"/>
  <c r="D313" i="9"/>
  <c r="G313" i="9"/>
  <c r="D314" i="9"/>
  <c r="G314" i="9"/>
  <c r="C315" i="9"/>
  <c r="G315" i="9"/>
  <c r="G316" i="9"/>
  <c r="D317" i="9"/>
  <c r="G317" i="9"/>
  <c r="G318" i="9"/>
  <c r="D319" i="9"/>
  <c r="G319" i="9"/>
  <c r="G320" i="9"/>
  <c r="G321" i="9"/>
  <c r="C322" i="9"/>
  <c r="D322" i="9"/>
  <c r="G322" i="9"/>
  <c r="D323" i="9"/>
  <c r="G323" i="9"/>
  <c r="D324" i="9"/>
  <c r="G324" i="9"/>
  <c r="D325" i="9"/>
  <c r="G325" i="9"/>
  <c r="D326" i="9"/>
  <c r="G326" i="9"/>
  <c r="D327" i="9"/>
  <c r="G327" i="9"/>
  <c r="C328" i="9"/>
  <c r="G328" i="9"/>
  <c r="D329" i="9"/>
  <c r="G329" i="9"/>
  <c r="G330" i="9"/>
  <c r="G331" i="9"/>
  <c r="D332" i="9"/>
  <c r="G332" i="9"/>
  <c r="D333" i="9"/>
  <c r="G333" i="9"/>
  <c r="G334" i="9"/>
  <c r="D335" i="9"/>
  <c r="G335" i="9"/>
  <c r="G336" i="9"/>
  <c r="C337" i="9"/>
  <c r="D337" i="9"/>
  <c r="G337" i="9"/>
  <c r="D338" i="9"/>
  <c r="G338" i="9"/>
  <c r="D339" i="9"/>
  <c r="G339" i="9"/>
  <c r="D340" i="9"/>
  <c r="G340" i="9"/>
  <c r="D341" i="9"/>
  <c r="G341" i="9"/>
  <c r="D342" i="9"/>
  <c r="G342" i="9"/>
  <c r="D343" i="9"/>
  <c r="G343" i="9"/>
  <c r="C344" i="9"/>
  <c r="G344" i="9"/>
  <c r="D345" i="9"/>
  <c r="G345" i="9"/>
  <c r="D346" i="9"/>
  <c r="G346" i="9"/>
  <c r="G347" i="9"/>
  <c r="D348" i="9"/>
  <c r="G348" i="9"/>
  <c r="G349" i="9"/>
  <c r="D350" i="9"/>
  <c r="G350" i="9"/>
  <c r="G351" i="9"/>
  <c r="C352" i="9"/>
  <c r="D352" i="9"/>
  <c r="G352" i="9"/>
  <c r="D353" i="9"/>
  <c r="G353" i="9"/>
  <c r="D354" i="9"/>
  <c r="G354" i="9"/>
  <c r="D355" i="9"/>
  <c r="G355" i="9"/>
  <c r="D356" i="9"/>
  <c r="G356" i="9"/>
  <c r="C357" i="9"/>
  <c r="G357" i="9"/>
  <c r="G358" i="9"/>
  <c r="D359" i="9"/>
  <c r="G359" i="9"/>
  <c r="G360" i="9"/>
  <c r="G361" i="9"/>
  <c r="C362" i="9"/>
  <c r="D362" i="9"/>
  <c r="G362" i="9"/>
  <c r="D363" i="9"/>
  <c r="G363" i="9"/>
  <c r="D364" i="9"/>
  <c r="G364" i="9"/>
  <c r="D365" i="9"/>
  <c r="G365" i="9"/>
  <c r="D366" i="9"/>
  <c r="G366" i="9"/>
  <c r="D367" i="9"/>
  <c r="G367" i="9"/>
  <c r="C368" i="9"/>
  <c r="G368" i="9"/>
  <c r="D369" i="9"/>
  <c r="G369" i="9"/>
  <c r="G370" i="9"/>
  <c r="G371" i="9"/>
  <c r="D372" i="9"/>
  <c r="G372" i="9"/>
  <c r="D373" i="9"/>
  <c r="G373" i="9"/>
  <c r="D374" i="9"/>
  <c r="G374" i="9"/>
  <c r="G375" i="9"/>
  <c r="G376" i="9"/>
  <c r="C377" i="9"/>
  <c r="D377" i="9"/>
  <c r="G377" i="9"/>
  <c r="D378" i="9"/>
  <c r="G378" i="9"/>
  <c r="D379" i="9"/>
  <c r="G379" i="9"/>
  <c r="D380" i="9"/>
  <c r="G380" i="9"/>
  <c r="D381" i="9"/>
  <c r="G381" i="9"/>
  <c r="C382" i="9"/>
  <c r="G382" i="9"/>
  <c r="D383" i="9"/>
  <c r="G383" i="9"/>
  <c r="D384" i="9"/>
  <c r="G384" i="9"/>
  <c r="D385" i="9"/>
  <c r="G385" i="9"/>
  <c r="G386" i="9"/>
  <c r="G387" i="9"/>
  <c r="G388" i="9"/>
  <c r="C389" i="9"/>
  <c r="D389" i="9"/>
  <c r="G389" i="9"/>
  <c r="D390" i="9"/>
  <c r="G390" i="9"/>
  <c r="G391" i="9"/>
  <c r="D392" i="9"/>
  <c r="G392" i="9"/>
  <c r="C393" i="9"/>
  <c r="G393" i="9"/>
  <c r="D394" i="9"/>
  <c r="G394" i="9"/>
  <c r="G395" i="9"/>
  <c r="D396" i="9"/>
  <c r="G396" i="9"/>
  <c r="D397" i="9"/>
  <c r="G397" i="9"/>
  <c r="D398" i="9"/>
  <c r="G398" i="9"/>
  <c r="G399" i="9"/>
  <c r="D400" i="9"/>
  <c r="G400" i="9"/>
  <c r="G401" i="9"/>
  <c r="D402" i="9"/>
  <c r="G402" i="9"/>
  <c r="D403" i="9"/>
  <c r="G403" i="9"/>
  <c r="C404" i="9"/>
  <c r="D404" i="9"/>
  <c r="G404" i="9"/>
  <c r="C405" i="9"/>
  <c r="G405" i="9"/>
  <c r="G406" i="9"/>
  <c r="D407" i="9"/>
  <c r="G407" i="9"/>
  <c r="D408" i="9"/>
  <c r="G408" i="9"/>
  <c r="D409" i="9"/>
  <c r="G409" i="9"/>
  <c r="D410" i="9"/>
  <c r="G410" i="9"/>
  <c r="D411" i="9"/>
  <c r="G411" i="9"/>
  <c r="D412" i="9"/>
  <c r="G412" i="9"/>
  <c r="D413" i="9"/>
  <c r="G413" i="9"/>
  <c r="D414" i="9"/>
  <c r="G414" i="9"/>
  <c r="D415" i="9"/>
  <c r="G415" i="9"/>
  <c r="G416" i="9"/>
  <c r="G417" i="9"/>
  <c r="C418" i="9"/>
  <c r="D418" i="9"/>
  <c r="G418" i="9"/>
  <c r="D419" i="9"/>
  <c r="G419" i="9"/>
  <c r="D420" i="9"/>
  <c r="G420" i="9"/>
  <c r="D421" i="9"/>
  <c r="G421" i="9"/>
  <c r="D422" i="9"/>
  <c r="G422" i="9"/>
  <c r="D423" i="9"/>
  <c r="G423" i="9"/>
  <c r="C424" i="9"/>
  <c r="G424" i="9"/>
  <c r="D425" i="9"/>
  <c r="G425" i="9"/>
  <c r="G426" i="9"/>
  <c r="D427" i="9"/>
  <c r="G427" i="9"/>
  <c r="G428" i="9"/>
  <c r="G429" i="9"/>
  <c r="D430" i="9"/>
  <c r="G430" i="9"/>
  <c r="D431" i="9"/>
  <c r="G431" i="9"/>
  <c r="D432" i="9"/>
  <c r="G432" i="9"/>
  <c r="G433" i="9"/>
  <c r="C434" i="9"/>
  <c r="D434" i="9"/>
  <c r="G434" i="9"/>
  <c r="D435" i="9"/>
  <c r="G435" i="9"/>
  <c r="D436" i="9"/>
  <c r="G436" i="9"/>
  <c r="D437" i="9"/>
  <c r="G437" i="9"/>
  <c r="D438" i="9"/>
  <c r="G438" i="9"/>
  <c r="D439" i="9"/>
  <c r="G439" i="9"/>
  <c r="D440" i="9"/>
  <c r="G440" i="9"/>
  <c r="D441" i="9"/>
  <c r="G441" i="9"/>
  <c r="G442" i="9"/>
  <c r="D443" i="9"/>
  <c r="G443" i="9"/>
  <c r="C444" i="9"/>
  <c r="G444" i="9"/>
  <c r="G445" i="9"/>
  <c r="C446" i="9"/>
  <c r="D446" i="9"/>
  <c r="G446" i="9"/>
  <c r="D447" i="9"/>
  <c r="G447" i="9"/>
  <c r="D448" i="9"/>
  <c r="G448" i="9"/>
  <c r="D449" i="9"/>
  <c r="G449" i="9"/>
  <c r="D450" i="9"/>
  <c r="G450" i="9"/>
  <c r="D451" i="9"/>
  <c r="G451" i="9"/>
  <c r="D452" i="9"/>
  <c r="G452" i="9"/>
  <c r="D453" i="9"/>
  <c r="G453" i="9"/>
  <c r="G454" i="9"/>
  <c r="D455" i="9"/>
  <c r="G455" i="9"/>
  <c r="C456" i="9"/>
  <c r="G456" i="9"/>
  <c r="G457" i="9"/>
  <c r="C458" i="9"/>
  <c r="D458" i="9"/>
  <c r="G458" i="9"/>
  <c r="D459" i="9"/>
  <c r="G459" i="9"/>
  <c r="D460" i="9"/>
  <c r="G460" i="9"/>
  <c r="D461" i="9"/>
  <c r="G461" i="9"/>
  <c r="D462" i="9"/>
  <c r="G462" i="9"/>
  <c r="D463" i="9"/>
  <c r="G463" i="9"/>
  <c r="C464" i="9"/>
  <c r="G464" i="9"/>
  <c r="D465" i="9"/>
  <c r="G465" i="9"/>
  <c r="G466" i="9"/>
  <c r="D467" i="9"/>
  <c r="G467" i="9"/>
  <c r="G468" i="9"/>
  <c r="D469" i="9"/>
  <c r="G469" i="9"/>
  <c r="D470" i="9"/>
  <c r="G470" i="9"/>
  <c r="G471" i="9"/>
  <c r="D472" i="9"/>
  <c r="G472" i="9"/>
  <c r="G473" i="9"/>
  <c r="C474" i="9"/>
  <c r="D474" i="9"/>
  <c r="G474" i="9"/>
  <c r="D475" i="9"/>
  <c r="G475" i="9"/>
  <c r="D476" i="9"/>
  <c r="G476" i="9"/>
  <c r="D477" i="9"/>
  <c r="G477" i="9"/>
  <c r="D478" i="9"/>
  <c r="G478" i="9"/>
  <c r="D479" i="9"/>
  <c r="G479" i="9"/>
  <c r="C480" i="9"/>
  <c r="G480" i="9"/>
  <c r="D481" i="9"/>
  <c r="G481" i="9"/>
  <c r="G482" i="9"/>
  <c r="D483" i="9"/>
  <c r="G483" i="9"/>
  <c r="G484" i="9"/>
  <c r="D485" i="9"/>
  <c r="G485" i="9"/>
  <c r="D486" i="9"/>
  <c r="G486" i="9"/>
  <c r="G487" i="9"/>
  <c r="D488" i="9"/>
  <c r="G488" i="9"/>
  <c r="G489" i="9"/>
  <c r="C490" i="9"/>
  <c r="D490" i="9"/>
  <c r="G490" i="9"/>
  <c r="D491" i="9"/>
  <c r="G491" i="9"/>
  <c r="D492" i="9"/>
  <c r="G492" i="9"/>
  <c r="D493" i="9"/>
  <c r="G493" i="9"/>
  <c r="D494" i="9"/>
  <c r="G494" i="9"/>
  <c r="D495" i="9"/>
  <c r="G495" i="9"/>
  <c r="C496" i="9"/>
  <c r="G496" i="9"/>
  <c r="D497" i="9"/>
  <c r="G497" i="9"/>
  <c r="G498" i="9"/>
  <c r="D499" i="9"/>
  <c r="G499" i="9"/>
  <c r="G500" i="9"/>
  <c r="D501" i="9"/>
  <c r="G501" i="9"/>
  <c r="D502" i="9"/>
  <c r="G502" i="9"/>
  <c r="G503" i="9"/>
  <c r="D504" i="9"/>
  <c r="G504" i="9"/>
  <c r="G505" i="9"/>
  <c r="C506" i="9"/>
  <c r="D506" i="9"/>
  <c r="G506" i="9"/>
  <c r="D507" i="9"/>
  <c r="G507" i="9"/>
  <c r="D508" i="9"/>
  <c r="G508" i="9"/>
  <c r="D509" i="9"/>
  <c r="G509" i="9"/>
  <c r="D510" i="9"/>
  <c r="G510" i="9"/>
  <c r="D511" i="9"/>
  <c r="G511" i="9"/>
  <c r="D512" i="9"/>
  <c r="G512" i="9"/>
  <c r="G513" i="9"/>
  <c r="D514" i="9"/>
  <c r="G514" i="9"/>
  <c r="C515" i="9"/>
  <c r="G515" i="9"/>
  <c r="G516" i="9"/>
  <c r="D517" i="9"/>
  <c r="G517" i="9"/>
  <c r="D518" i="9"/>
  <c r="G518" i="9"/>
  <c r="C519" i="9"/>
  <c r="D519" i="9"/>
  <c r="G519" i="9"/>
  <c r="D520" i="9"/>
  <c r="G520" i="9"/>
  <c r="D521" i="9"/>
  <c r="G521" i="9"/>
  <c r="C522" i="9"/>
  <c r="G522" i="9"/>
  <c r="D523" i="9"/>
  <c r="G523" i="9"/>
  <c r="D524" i="9"/>
  <c r="G524" i="9"/>
  <c r="D525" i="9"/>
  <c r="G525" i="9"/>
  <c r="G526" i="9"/>
  <c r="G527" i="9"/>
  <c r="G528" i="9"/>
  <c r="D529" i="9"/>
  <c r="G529" i="9"/>
  <c r="D530" i="9"/>
  <c r="G530" i="9"/>
  <c r="D531" i="9"/>
  <c r="G531" i="9"/>
  <c r="D532" i="9"/>
  <c r="G532" i="9"/>
  <c r="C533" i="9"/>
  <c r="D533" i="9"/>
  <c r="G533" i="9"/>
  <c r="C534" i="9"/>
  <c r="G534" i="9"/>
  <c r="D535" i="9"/>
  <c r="G535" i="9"/>
  <c r="D536" i="9"/>
  <c r="G536" i="9"/>
  <c r="D537" i="9"/>
  <c r="G537" i="9"/>
  <c r="G538" i="9"/>
  <c r="D539" i="9"/>
  <c r="G539" i="9"/>
  <c r="G540" i="9"/>
  <c r="G541" i="9"/>
  <c r="G542" i="9"/>
  <c r="D543" i="9"/>
  <c r="G543" i="9"/>
  <c r="D544" i="9"/>
  <c r="G544" i="9"/>
  <c r="D545" i="9"/>
  <c r="G545" i="9"/>
  <c r="D546" i="9"/>
  <c r="G546" i="9"/>
  <c r="D547" i="9"/>
  <c r="G547" i="9"/>
  <c r="C548" i="9"/>
  <c r="D548" i="9"/>
  <c r="G548" i="9"/>
  <c r="C549" i="9"/>
  <c r="G549" i="9"/>
  <c r="G550" i="9"/>
  <c r="D551" i="9"/>
  <c r="G551" i="9"/>
  <c r="D552" i="9"/>
  <c r="G552" i="9"/>
  <c r="G553" i="9"/>
  <c r="G554" i="9"/>
  <c r="D555" i="9"/>
  <c r="G555" i="9"/>
  <c r="C556" i="9"/>
  <c r="D556" i="9"/>
  <c r="G556" i="9"/>
  <c r="D557" i="9"/>
  <c r="G557" i="9"/>
  <c r="D558" i="9"/>
  <c r="G558" i="9"/>
  <c r="D559" i="9"/>
  <c r="G559" i="9"/>
  <c r="C560" i="9"/>
  <c r="G560" i="9"/>
  <c r="D561" i="9"/>
  <c r="G561" i="9"/>
  <c r="D562" i="9"/>
  <c r="G562" i="9"/>
  <c r="G563" i="9"/>
  <c r="G564" i="9"/>
  <c r="G565" i="9"/>
  <c r="C566" i="9"/>
  <c r="D566" i="9"/>
  <c r="G566" i="9"/>
  <c r="D567" i="9"/>
  <c r="G567" i="9"/>
  <c r="D568" i="9"/>
  <c r="G568" i="9"/>
  <c r="D569" i="9"/>
  <c r="G569" i="9"/>
  <c r="D570" i="9"/>
  <c r="G570" i="9"/>
  <c r="D571" i="9"/>
  <c r="G571" i="9"/>
  <c r="D572" i="9"/>
  <c r="G572" i="9"/>
  <c r="D573" i="9"/>
  <c r="G573" i="9"/>
  <c r="C574" i="9"/>
  <c r="G574" i="9"/>
  <c r="G575" i="9"/>
  <c r="G576" i="9"/>
  <c r="C577" i="9"/>
  <c r="D577" i="9"/>
  <c r="G577" i="9"/>
  <c r="D578" i="9"/>
  <c r="G578" i="9"/>
  <c r="D579" i="9"/>
  <c r="G579" i="9"/>
  <c r="D580" i="9"/>
  <c r="G580" i="9"/>
  <c r="G581" i="9"/>
  <c r="D582" i="9"/>
  <c r="G582" i="9"/>
  <c r="D583" i="9"/>
  <c r="G583" i="9"/>
  <c r="C584" i="9"/>
  <c r="G584" i="9"/>
  <c r="G585" i="9"/>
  <c r="G586" i="9"/>
  <c r="C587" i="9"/>
  <c r="D587" i="9"/>
  <c r="G587" i="9"/>
  <c r="D588" i="9"/>
  <c r="G588" i="9"/>
  <c r="D589" i="9"/>
  <c r="G589" i="9"/>
  <c r="D590" i="9"/>
  <c r="G590" i="9"/>
  <c r="D591" i="9"/>
  <c r="G591" i="9"/>
  <c r="D592" i="9"/>
  <c r="G592" i="9"/>
  <c r="D593" i="9"/>
  <c r="G593" i="9"/>
  <c r="C594" i="9"/>
  <c r="G594" i="9"/>
  <c r="G595" i="9"/>
  <c r="G596" i="9"/>
  <c r="C597" i="9"/>
  <c r="D597" i="9"/>
  <c r="G597" i="9"/>
  <c r="D598" i="9"/>
  <c r="G598" i="9"/>
  <c r="D599" i="9"/>
  <c r="G599" i="9"/>
  <c r="D600" i="9"/>
  <c r="G600" i="9"/>
  <c r="D601" i="9"/>
  <c r="G601" i="9"/>
  <c r="D602" i="9"/>
  <c r="G602" i="9"/>
  <c r="C603" i="9"/>
  <c r="G603" i="9"/>
  <c r="D604" i="9"/>
  <c r="G604" i="9"/>
  <c r="G605" i="9"/>
  <c r="G606" i="9"/>
  <c r="D607" i="9"/>
  <c r="G607" i="9"/>
  <c r="D608" i="9"/>
  <c r="G608" i="9"/>
  <c r="D609" i="9"/>
  <c r="G609" i="9"/>
  <c r="G610" i="9"/>
  <c r="D611" i="9"/>
  <c r="G611" i="9"/>
  <c r="D612" i="9"/>
  <c r="G612" i="9"/>
  <c r="G613" i="9"/>
  <c r="C614" i="9"/>
  <c r="D614" i="9"/>
  <c r="G614" i="9"/>
  <c r="D615" i="9"/>
  <c r="G615" i="9"/>
  <c r="D616" i="9"/>
  <c r="G616" i="9"/>
  <c r="D617" i="9"/>
  <c r="G617" i="9"/>
  <c r="D618" i="9"/>
  <c r="G618" i="9"/>
  <c r="D619" i="9"/>
  <c r="G619" i="9"/>
  <c r="D620" i="9"/>
  <c r="G620" i="9"/>
  <c r="C621" i="9"/>
  <c r="G621" i="9"/>
  <c r="D622" i="9"/>
  <c r="G622" i="9"/>
  <c r="G623" i="9"/>
  <c r="G624" i="9"/>
  <c r="D625" i="9"/>
  <c r="G625" i="9"/>
  <c r="D626" i="9"/>
  <c r="G626" i="9"/>
  <c r="G627" i="9"/>
  <c r="G628" i="9"/>
  <c r="G629" i="9"/>
  <c r="D630" i="9"/>
  <c r="G630" i="9"/>
  <c r="D631" i="9"/>
  <c r="G631" i="9"/>
  <c r="D632" i="9"/>
  <c r="G632" i="9"/>
  <c r="D633" i="9"/>
  <c r="G633" i="9"/>
  <c r="C634" i="9"/>
  <c r="G634" i="9"/>
  <c r="D635" i="9"/>
  <c r="G635" i="9"/>
  <c r="D636" i="9"/>
  <c r="G636" i="9"/>
  <c r="G637" i="9"/>
  <c r="G638" i="9"/>
  <c r="G639" i="9"/>
  <c r="G640" i="9"/>
  <c r="D641" i="9"/>
  <c r="G641" i="9"/>
  <c r="D642" i="9"/>
  <c r="G642" i="9"/>
  <c r="D643" i="9"/>
  <c r="G643" i="9"/>
  <c r="D644" i="9"/>
  <c r="G644" i="9"/>
  <c r="C645" i="9"/>
  <c r="G645" i="9"/>
  <c r="D646" i="9"/>
  <c r="G646" i="9"/>
  <c r="G647" i="9"/>
  <c r="D648" i="9"/>
  <c r="G648" i="9"/>
  <c r="D649" i="9"/>
  <c r="G649" i="9"/>
  <c r="D650" i="9"/>
  <c r="G650" i="9"/>
  <c r="G651" i="9"/>
  <c r="G652" i="9"/>
  <c r="D653" i="9"/>
  <c r="G653" i="9"/>
  <c r="D654" i="9"/>
  <c r="G654" i="9"/>
  <c r="D655" i="9"/>
  <c r="G655" i="9"/>
  <c r="D656" i="9"/>
  <c r="G656" i="9"/>
  <c r="D657" i="9"/>
  <c r="G657" i="9"/>
  <c r="D658" i="9"/>
  <c r="G658" i="9"/>
  <c r="C659" i="9"/>
  <c r="G659" i="9"/>
  <c r="G660" i="9"/>
  <c r="D661" i="9"/>
  <c r="G661" i="9"/>
  <c r="D662" i="9"/>
  <c r="G662" i="9"/>
  <c r="G663" i="9"/>
  <c r="G664" i="9"/>
  <c r="D665" i="9"/>
  <c r="G665" i="9"/>
  <c r="G666" i="9"/>
  <c r="D667" i="9"/>
  <c r="G667" i="9"/>
  <c r="C668" i="9"/>
  <c r="G668" i="9"/>
  <c r="G669" i="9"/>
  <c r="D670" i="9"/>
  <c r="G670" i="9"/>
  <c r="D671" i="9"/>
  <c r="G671" i="9"/>
  <c r="D672" i="9"/>
  <c r="G672" i="9"/>
  <c r="D673" i="9"/>
  <c r="G673" i="9"/>
  <c r="G674" i="9"/>
  <c r="G675" i="9"/>
  <c r="D676" i="9"/>
  <c r="G676" i="9"/>
  <c r="C677" i="9"/>
  <c r="G677" i="9"/>
  <c r="G678" i="9"/>
  <c r="D679" i="9"/>
  <c r="G679" i="9"/>
  <c r="D680" i="9"/>
  <c r="G680" i="9"/>
  <c r="G681" i="9"/>
  <c r="G682" i="9"/>
  <c r="D683" i="9"/>
  <c r="G683" i="9"/>
  <c r="D684" i="9"/>
  <c r="G684" i="9"/>
  <c r="C685" i="9"/>
  <c r="G685" i="9"/>
  <c r="D686" i="9"/>
  <c r="G686" i="9"/>
  <c r="G687" i="9"/>
  <c r="G688" i="9"/>
  <c r="D689" i="9"/>
  <c r="G689" i="9"/>
  <c r="D690" i="9"/>
  <c r="G690" i="9"/>
  <c r="D691" i="9"/>
  <c r="G691" i="9"/>
  <c r="D692" i="9"/>
  <c r="G692" i="9"/>
  <c r="D693" i="9"/>
  <c r="G693" i="9"/>
  <c r="D694" i="9"/>
  <c r="G694" i="9"/>
  <c r="G695" i="9"/>
  <c r="G696" i="9"/>
  <c r="G697" i="9"/>
  <c r="G698" i="9"/>
  <c r="D699" i="9"/>
  <c r="G699" i="9"/>
  <c r="D700" i="9"/>
  <c r="G700" i="9"/>
  <c r="G701" i="9"/>
  <c r="D702" i="9"/>
  <c r="G702" i="9"/>
  <c r="D703" i="9"/>
  <c r="G703" i="9"/>
  <c r="D704" i="9"/>
  <c r="G704" i="9"/>
  <c r="C705" i="9"/>
  <c r="G705" i="9"/>
  <c r="G706" i="9"/>
  <c r="G707" i="9"/>
  <c r="D708" i="9"/>
  <c r="G708" i="9"/>
  <c r="D709" i="9"/>
  <c r="G709" i="9"/>
  <c r="G710" i="9"/>
  <c r="D711" i="9"/>
  <c r="G711" i="9"/>
  <c r="C712" i="9"/>
  <c r="G712" i="9"/>
  <c r="D713" i="9"/>
  <c r="G713" i="9"/>
  <c r="D714" i="9"/>
  <c r="G714" i="9"/>
  <c r="D715" i="9"/>
  <c r="G715" i="9"/>
  <c r="D716" i="9"/>
  <c r="G716" i="9"/>
  <c r="G717" i="9"/>
  <c r="G718" i="9"/>
  <c r="D719" i="9"/>
  <c r="G719" i="9"/>
  <c r="D720" i="9"/>
  <c r="G720" i="9"/>
  <c r="D721" i="9"/>
  <c r="G721" i="9"/>
  <c r="D722" i="9"/>
  <c r="G722" i="9"/>
  <c r="D723" i="9"/>
  <c r="G723" i="9"/>
  <c r="D724" i="9"/>
  <c r="G724" i="9"/>
  <c r="D725" i="9"/>
  <c r="G725" i="9"/>
  <c r="C726" i="9"/>
  <c r="G726" i="9"/>
  <c r="D727" i="9"/>
  <c r="G727" i="9"/>
  <c r="D728" i="9"/>
  <c r="G728" i="9"/>
  <c r="G729" i="9"/>
  <c r="G730" i="9"/>
  <c r="G731" i="9"/>
  <c r="C732" i="9"/>
  <c r="D732" i="9"/>
  <c r="G732" i="9"/>
  <c r="D733" i="9"/>
  <c r="G733" i="9"/>
  <c r="D734" i="9"/>
  <c r="G734" i="9"/>
  <c r="D735" i="9"/>
  <c r="G735" i="9"/>
  <c r="D736" i="9"/>
  <c r="G736" i="9"/>
  <c r="D737" i="9"/>
  <c r="G737" i="9"/>
  <c r="D738" i="9"/>
  <c r="G738" i="9"/>
  <c r="G739" i="9"/>
  <c r="D740" i="9"/>
  <c r="G740" i="9"/>
  <c r="C741" i="9"/>
  <c r="G741" i="9"/>
  <c r="D742" i="9"/>
  <c r="G742" i="9"/>
  <c r="D743" i="9"/>
  <c r="G743" i="9"/>
  <c r="D744" i="9"/>
  <c r="G744" i="9"/>
  <c r="G745" i="9"/>
  <c r="D746" i="9"/>
  <c r="G746" i="9"/>
  <c r="D747" i="9"/>
  <c r="G747" i="9"/>
  <c r="G748" i="9"/>
  <c r="D749" i="9"/>
  <c r="G749" i="9"/>
  <c r="G750" i="9"/>
  <c r="D751" i="9"/>
  <c r="G751" i="9"/>
  <c r="C752" i="9"/>
  <c r="G752" i="9"/>
  <c r="D753" i="9"/>
  <c r="G753" i="9"/>
  <c r="G754" i="9"/>
  <c r="D755" i="9"/>
  <c r="G755" i="9"/>
  <c r="D756" i="9"/>
  <c r="G756" i="9"/>
  <c r="D757" i="9"/>
  <c r="G757" i="9"/>
  <c r="D758" i="9"/>
  <c r="G758" i="9"/>
  <c r="D759" i="9"/>
  <c r="G759" i="9"/>
  <c r="D760" i="9"/>
  <c r="G760" i="9"/>
  <c r="G761" i="9"/>
  <c r="G762" i="9"/>
  <c r="D763" i="9"/>
  <c r="G763" i="9"/>
  <c r="G764" i="9"/>
  <c r="D765" i="9"/>
  <c r="G765" i="9"/>
  <c r="C766" i="9"/>
  <c r="G766" i="9"/>
  <c r="D767" i="9"/>
  <c r="G767" i="9"/>
  <c r="G768" i="9"/>
  <c r="D769" i="9"/>
  <c r="G769" i="9"/>
  <c r="D770" i="9"/>
  <c r="G770" i="9"/>
  <c r="D771" i="9"/>
  <c r="G771" i="9"/>
  <c r="D772" i="9"/>
  <c r="G772" i="9"/>
  <c r="D773" i="9"/>
  <c r="G773" i="9"/>
  <c r="D774" i="9"/>
  <c r="G774" i="9"/>
  <c r="G775" i="9"/>
  <c r="G776" i="9"/>
  <c r="D777" i="9"/>
  <c r="G777" i="9"/>
  <c r="G778" i="9"/>
  <c r="D779" i="9"/>
  <c r="G779" i="9"/>
  <c r="C780" i="9"/>
  <c r="G780" i="9"/>
  <c r="D781" i="9"/>
  <c r="G781" i="9"/>
  <c r="G782" i="9"/>
  <c r="D783" i="9"/>
  <c r="G783" i="9"/>
  <c r="D784" i="9"/>
  <c r="G784" i="9"/>
  <c r="D785" i="9"/>
  <c r="G785" i="9"/>
  <c r="D786" i="9"/>
  <c r="G786" i="9"/>
  <c r="D787" i="9"/>
  <c r="G787" i="9"/>
  <c r="D788" i="9"/>
  <c r="G788" i="9"/>
  <c r="G789" i="9"/>
  <c r="G790" i="9"/>
  <c r="D791" i="9"/>
  <c r="G791" i="9"/>
  <c r="D792" i="9"/>
  <c r="G792" i="9"/>
  <c r="D793" i="9"/>
  <c r="G793" i="9"/>
  <c r="C794" i="9"/>
  <c r="G794" i="9"/>
  <c r="D795" i="9"/>
  <c r="G795" i="9"/>
  <c r="D796" i="9"/>
  <c r="G796" i="9"/>
  <c r="G797" i="9"/>
  <c r="G798" i="9"/>
  <c r="D799" i="9"/>
  <c r="G799" i="9"/>
  <c r="G800" i="9"/>
  <c r="D801" i="9"/>
  <c r="G801" i="9"/>
  <c r="D802" i="9"/>
  <c r="G802" i="9"/>
  <c r="C803" i="9"/>
  <c r="G803" i="9"/>
  <c r="G804" i="9"/>
  <c r="D805" i="9"/>
  <c r="G805" i="9"/>
  <c r="G806" i="9"/>
  <c r="D807" i="9"/>
  <c r="G807" i="9"/>
  <c r="G808" i="9"/>
  <c r="D809" i="9"/>
  <c r="G809" i="9"/>
  <c r="G810" i="9"/>
  <c r="C811" i="9"/>
  <c r="G811" i="9"/>
  <c r="D812" i="9"/>
  <c r="G812" i="9"/>
  <c r="D813" i="9"/>
  <c r="G813" i="9"/>
  <c r="G814" i="9"/>
  <c r="G815" i="9"/>
  <c r="G816" i="9"/>
  <c r="D817" i="9"/>
  <c r="G817" i="9"/>
  <c r="D818" i="9"/>
  <c r="G818" i="9"/>
  <c r="G819" i="9"/>
  <c r="D820" i="9"/>
  <c r="G820" i="9"/>
  <c r="C821" i="9"/>
  <c r="G821" i="9"/>
  <c r="D822" i="9"/>
  <c r="G822" i="9"/>
  <c r="D823" i="9"/>
  <c r="G823" i="9"/>
  <c r="G824" i="9"/>
  <c r="G825" i="9"/>
  <c r="D826" i="9"/>
  <c r="G826" i="9"/>
  <c r="D827" i="9"/>
  <c r="G827" i="9"/>
  <c r="D828" i="9"/>
  <c r="G828" i="9"/>
  <c r="G829" i="9"/>
  <c r="D830" i="9"/>
  <c r="G830" i="9"/>
  <c r="D831" i="9"/>
  <c r="G831" i="9"/>
  <c r="D832" i="9"/>
  <c r="G832" i="9"/>
  <c r="D833" i="9"/>
  <c r="G833" i="9"/>
  <c r="C834" i="9"/>
  <c r="G834" i="9"/>
  <c r="G835" i="9"/>
  <c r="G836" i="9"/>
  <c r="D837" i="9"/>
  <c r="G837" i="9"/>
  <c r="D838" i="9"/>
  <c r="G838" i="9"/>
  <c r="G839" i="9"/>
  <c r="D840" i="9"/>
  <c r="G840" i="9"/>
  <c r="D841" i="9"/>
  <c r="G841" i="9"/>
  <c r="D842" i="9"/>
  <c r="G842" i="9"/>
  <c r="G843" i="9"/>
  <c r="G844" i="9"/>
  <c r="D845" i="9"/>
  <c r="G845" i="9"/>
  <c r="C846" i="9"/>
  <c r="G846" i="9"/>
  <c r="D847" i="9"/>
  <c r="G847" i="9"/>
  <c r="D848" i="9"/>
  <c r="G848" i="9"/>
  <c r="D849" i="9"/>
  <c r="G849" i="9"/>
  <c r="D850" i="9"/>
  <c r="G850" i="9"/>
  <c r="D851" i="9"/>
  <c r="G851" i="9"/>
  <c r="D852" i="9"/>
  <c r="G852" i="9"/>
  <c r="G853" i="9"/>
  <c r="D854" i="9"/>
  <c r="G854" i="9"/>
  <c r="G855" i="9"/>
  <c r="G856" i="9"/>
  <c r="D857" i="9"/>
  <c r="G857" i="9"/>
  <c r="G858" i="9"/>
  <c r="D859" i="9"/>
  <c r="G859" i="9"/>
  <c r="C860" i="9"/>
  <c r="G860" i="9"/>
  <c r="D861" i="9"/>
  <c r="G861" i="9"/>
  <c r="D862" i="9"/>
  <c r="G862" i="9"/>
  <c r="D863" i="9"/>
  <c r="G863" i="9"/>
  <c r="D864" i="9"/>
  <c r="G864" i="9"/>
  <c r="G865" i="9"/>
  <c r="G866" i="9"/>
  <c r="D867" i="9"/>
  <c r="G867" i="9"/>
  <c r="G868" i="9"/>
  <c r="G869" i="9"/>
  <c r="D870" i="9"/>
  <c r="G870" i="9"/>
  <c r="D871" i="9"/>
  <c r="G871" i="9"/>
  <c r="D872" i="9"/>
  <c r="G872" i="9"/>
  <c r="D873" i="9"/>
  <c r="G873" i="9"/>
  <c r="D874" i="9"/>
  <c r="G874" i="9"/>
  <c r="C875" i="9"/>
  <c r="G875" i="9"/>
  <c r="G876" i="9"/>
  <c r="G877" i="9"/>
  <c r="D878" i="9"/>
  <c r="G878" i="9"/>
  <c r="D879" i="9"/>
  <c r="G879" i="9"/>
  <c r="G880" i="9"/>
  <c r="C881" i="9"/>
  <c r="G881" i="9"/>
  <c r="G882" i="9"/>
  <c r="G883" i="9"/>
  <c r="G884" i="9"/>
  <c r="C885" i="9"/>
  <c r="G885" i="9"/>
  <c r="G886" i="9"/>
  <c r="D887" i="9"/>
  <c r="G887" i="9"/>
  <c r="D888" i="9"/>
  <c r="G888" i="9"/>
  <c r="G889" i="9"/>
  <c r="D890" i="9"/>
  <c r="G890" i="9"/>
  <c r="C891" i="9"/>
  <c r="G891" i="9"/>
  <c r="D892" i="9"/>
  <c r="G892" i="9"/>
  <c r="D893" i="9"/>
  <c r="G893" i="9"/>
  <c r="D894" i="9"/>
  <c r="G894" i="9"/>
  <c r="D895" i="9"/>
  <c r="G895" i="9"/>
  <c r="D896" i="9"/>
  <c r="G896" i="9"/>
  <c r="G897" i="9"/>
  <c r="G898" i="9"/>
  <c r="G899" i="9"/>
  <c r="D900" i="9"/>
  <c r="G900" i="9"/>
  <c r="D901" i="9"/>
  <c r="G901" i="9"/>
  <c r="D902" i="9"/>
  <c r="G902" i="9"/>
  <c r="D903" i="9"/>
  <c r="G903" i="9"/>
  <c r="D904" i="9"/>
  <c r="G904" i="9"/>
  <c r="C905" i="9"/>
  <c r="G905" i="9"/>
  <c r="G906" i="9"/>
  <c r="G907" i="9"/>
  <c r="D908" i="9"/>
  <c r="G908" i="9"/>
  <c r="G909" i="9"/>
  <c r="D910" i="9"/>
  <c r="G910" i="9"/>
  <c r="D911" i="9"/>
  <c r="G911" i="9"/>
  <c r="D912" i="9"/>
  <c r="G912" i="9"/>
  <c r="C913" i="9"/>
  <c r="G913" i="9"/>
  <c r="D914" i="9"/>
  <c r="G914" i="9"/>
  <c r="G915" i="9"/>
  <c r="G916" i="9"/>
  <c r="D917" i="9"/>
  <c r="G917" i="9"/>
  <c r="D918" i="9"/>
  <c r="G918" i="9"/>
  <c r="D919" i="9"/>
  <c r="G919" i="9"/>
  <c r="D920" i="9"/>
  <c r="G920" i="9"/>
  <c r="C921" i="9"/>
  <c r="G921" i="9"/>
  <c r="D922" i="9"/>
  <c r="G922" i="9"/>
  <c r="G923" i="9"/>
  <c r="D924" i="9"/>
  <c r="G924" i="9"/>
  <c r="D925" i="9"/>
  <c r="G925" i="9"/>
  <c r="G926" i="9"/>
  <c r="G927" i="9"/>
  <c r="D928" i="9"/>
  <c r="G928" i="9"/>
  <c r="D929" i="9"/>
  <c r="G929" i="9"/>
  <c r="D930" i="9"/>
  <c r="G930" i="9"/>
  <c r="C931" i="9"/>
  <c r="G931" i="9"/>
  <c r="D932" i="9"/>
  <c r="G932" i="9"/>
  <c r="D933" i="9"/>
  <c r="G933" i="9"/>
  <c r="D934" i="9"/>
  <c r="G934" i="9"/>
  <c r="G935" i="9"/>
  <c r="G936" i="9"/>
  <c r="D937" i="9"/>
  <c r="G937" i="9"/>
  <c r="D938" i="9"/>
  <c r="G938" i="9"/>
  <c r="D939" i="9"/>
  <c r="G939" i="9"/>
  <c r="D940" i="9"/>
  <c r="G940" i="9"/>
  <c r="D941" i="9"/>
  <c r="G941" i="9"/>
  <c r="D942" i="9"/>
  <c r="G942" i="9"/>
  <c r="D943" i="9"/>
  <c r="G943" i="9"/>
  <c r="G944" i="9"/>
  <c r="G945" i="9"/>
  <c r="D946" i="9"/>
  <c r="G946" i="9"/>
  <c r="G947" i="9"/>
  <c r="G948" i="9"/>
  <c r="D949" i="9"/>
  <c r="G949" i="9"/>
  <c r="G950" i="9"/>
  <c r="D951" i="9"/>
  <c r="G951" i="9"/>
  <c r="D952" i="9"/>
  <c r="G952" i="9"/>
  <c r="G953" i="9"/>
  <c r="C954" i="9"/>
  <c r="G954" i="9"/>
  <c r="G955" i="9"/>
  <c r="D956" i="9"/>
  <c r="G956" i="9"/>
  <c r="D957" i="9"/>
  <c r="G957" i="9"/>
  <c r="D958" i="9"/>
  <c r="G958" i="9"/>
  <c r="D959" i="9"/>
  <c r="G959" i="9"/>
  <c r="G960" i="9"/>
  <c r="C961" i="9"/>
  <c r="G961" i="9"/>
  <c r="G962" i="9"/>
  <c r="D963" i="9"/>
  <c r="G963" i="9"/>
  <c r="G964" i="9"/>
  <c r="G965" i="9"/>
  <c r="D966" i="9"/>
  <c r="G966" i="9"/>
  <c r="C967" i="9"/>
  <c r="G967" i="9"/>
  <c r="G968" i="9"/>
  <c r="G969" i="9"/>
  <c r="D970" i="9"/>
  <c r="G970" i="9"/>
  <c r="D971" i="9"/>
  <c r="G971" i="9"/>
  <c r="D972" i="9"/>
  <c r="G972" i="9"/>
  <c r="D973" i="9"/>
  <c r="G973" i="9"/>
  <c r="C974" i="9"/>
  <c r="G974" i="9"/>
  <c r="D975" i="9"/>
  <c r="G975" i="9"/>
  <c r="G976" i="9"/>
  <c r="G977" i="9"/>
  <c r="G978" i="9"/>
  <c r="D979" i="9"/>
  <c r="G979" i="9"/>
  <c r="D980" i="9"/>
  <c r="G980" i="9"/>
  <c r="C981" i="9"/>
  <c r="G981" i="9"/>
  <c r="G982" i="9"/>
  <c r="D983" i="9"/>
  <c r="G983" i="9"/>
  <c r="G984" i="9"/>
  <c r="D985" i="9"/>
  <c r="G985" i="9"/>
  <c r="C986" i="9"/>
  <c r="G986" i="9"/>
  <c r="G987" i="9"/>
  <c r="D988" i="9"/>
  <c r="G988" i="9"/>
  <c r="D989" i="9"/>
  <c r="G989" i="9"/>
  <c r="D990" i="9"/>
  <c r="G990" i="9"/>
  <c r="D991" i="9"/>
  <c r="G991" i="9"/>
  <c r="C992" i="9"/>
  <c r="G992" i="9"/>
  <c r="G993" i="9"/>
  <c r="D994" i="9"/>
  <c r="G994" i="9"/>
  <c r="C995" i="9"/>
  <c r="D995" i="9"/>
  <c r="G995" i="9"/>
  <c r="D996" i="9"/>
  <c r="G996" i="9"/>
  <c r="D997" i="9"/>
  <c r="G997" i="9"/>
  <c r="C998" i="9"/>
  <c r="G998" i="9"/>
  <c r="D999" i="9"/>
  <c r="G999" i="9"/>
  <c r="D1000" i="9"/>
  <c r="G1000" i="9"/>
  <c r="D1001" i="9"/>
  <c r="G1001" i="9"/>
  <c r="G1002" i="9"/>
  <c r="D1003" i="9"/>
  <c r="G1003" i="9"/>
  <c r="G1004" i="9"/>
  <c r="G1005" i="9"/>
  <c r="G1006" i="9"/>
  <c r="G1007" i="9"/>
  <c r="D1008" i="9"/>
  <c r="G1008" i="9"/>
  <c r="G1009" i="9"/>
  <c r="C1010" i="9"/>
  <c r="G1010" i="9"/>
  <c r="G1011" i="9"/>
  <c r="D1012" i="9"/>
  <c r="G1012" i="9"/>
  <c r="D1013" i="9"/>
  <c r="G1013" i="9"/>
  <c r="D1014" i="9"/>
  <c r="G1014" i="9"/>
  <c r="C1015" i="9"/>
  <c r="G1015" i="9"/>
  <c r="G1016" i="9"/>
  <c r="C1017" i="9"/>
  <c r="D1017" i="9"/>
  <c r="G1017" i="9"/>
  <c r="D1018" i="9"/>
  <c r="G1018" i="9"/>
  <c r="D1019" i="9"/>
  <c r="G1019" i="9"/>
  <c r="G1020" i="9"/>
  <c r="D1021" i="9"/>
  <c r="G1021" i="9"/>
  <c r="D1022" i="9"/>
  <c r="G1022" i="9"/>
  <c r="D1023" i="9"/>
  <c r="G1023" i="9"/>
  <c r="G1024" i="9"/>
  <c r="G1025" i="9"/>
  <c r="G1026" i="9"/>
  <c r="G1027" i="9"/>
  <c r="G1028" i="9"/>
  <c r="D1029" i="9"/>
  <c r="G1029" i="9"/>
  <c r="D1030" i="9"/>
  <c r="G1030" i="9"/>
  <c r="G1031" i="9"/>
  <c r="G1032" i="9"/>
  <c r="G1033" i="9"/>
  <c r="D1034" i="9"/>
  <c r="G1034" i="9"/>
  <c r="C1035" i="9"/>
  <c r="G1035" i="9"/>
  <c r="G1036" i="9"/>
  <c r="G1037" i="9"/>
  <c r="G1038" i="9"/>
  <c r="G1039" i="9"/>
  <c r="G1040" i="9"/>
  <c r="C1041" i="9"/>
  <c r="G1041" i="9"/>
  <c r="G1042" i="9"/>
  <c r="G1043" i="9"/>
  <c r="G1044" i="9"/>
  <c r="G1045" i="9"/>
  <c r="G1046" i="9"/>
  <c r="C1047" i="9"/>
  <c r="G1047" i="9"/>
  <c r="G1048" i="9"/>
  <c r="G1049" i="9"/>
  <c r="G1050" i="9"/>
  <c r="G1051" i="9"/>
  <c r="G1052" i="9"/>
  <c r="C1053" i="9"/>
  <c r="G1053" i="9"/>
  <c r="G1054" i="9"/>
  <c r="G1055" i="9"/>
  <c r="G1056" i="9"/>
  <c r="G1057" i="9"/>
  <c r="G1058" i="9"/>
  <c r="C1059" i="9"/>
  <c r="G1059" i="9"/>
  <c r="G1060" i="9"/>
  <c r="G1061" i="9"/>
  <c r="G1062" i="9"/>
  <c r="G1063" i="9"/>
  <c r="C1064" i="9"/>
  <c r="G1064" i="9"/>
  <c r="G1065" i="9"/>
  <c r="G1066" i="9"/>
  <c r="G1067" i="9"/>
  <c r="D1068" i="9"/>
  <c r="G1068" i="9"/>
  <c r="G1069" i="9"/>
  <c r="D1070" i="9"/>
  <c r="G1070" i="9"/>
  <c r="C1071" i="9"/>
  <c r="G1071" i="9"/>
  <c r="G1072" i="9"/>
  <c r="D1073" i="9"/>
  <c r="G1073" i="9"/>
  <c r="G1074" i="9"/>
  <c r="G1075" i="9"/>
  <c r="G1076" i="9"/>
  <c r="D1077" i="9"/>
  <c r="G1077" i="9"/>
  <c r="D1078" i="9"/>
  <c r="G1078" i="9"/>
  <c r="G1079" i="9"/>
  <c r="G1080" i="9"/>
  <c r="G1081" i="9"/>
  <c r="G1082" i="9"/>
  <c r="G1083" i="9"/>
  <c r="G1084" i="9"/>
  <c r="G1085" i="9"/>
  <c r="D1086" i="9"/>
  <c r="G1086" i="9"/>
  <c r="G1087" i="9"/>
  <c r="D1088" i="9"/>
  <c r="G1088" i="9"/>
  <c r="D1089" i="9"/>
  <c r="G1089" i="9"/>
  <c r="D1090" i="9"/>
  <c r="G1090" i="9"/>
  <c r="D1091" i="9"/>
  <c r="G1091" i="9"/>
  <c r="D1092" i="9"/>
  <c r="G1092" i="9"/>
  <c r="D1093" i="9"/>
  <c r="G1093" i="9"/>
  <c r="C1094" i="9"/>
  <c r="G1094" i="9"/>
  <c r="G1095" i="9"/>
  <c r="D1096" i="9"/>
  <c r="G1096" i="9"/>
  <c r="G1097" i="9"/>
  <c r="D1098" i="9"/>
  <c r="G1098" i="9"/>
  <c r="D1099" i="9"/>
  <c r="G1099" i="9"/>
  <c r="D1100" i="9"/>
  <c r="G1100" i="9"/>
  <c r="D1101" i="9"/>
  <c r="G1101" i="9"/>
  <c r="D1102" i="9"/>
  <c r="G1102" i="9"/>
  <c r="D1103" i="9"/>
  <c r="G1103" i="9"/>
  <c r="D1104" i="9"/>
  <c r="G1104" i="9"/>
  <c r="D1105" i="9"/>
  <c r="G1105" i="9"/>
  <c r="D1106" i="9"/>
  <c r="G1106" i="9"/>
  <c r="C1107" i="9"/>
  <c r="G1107" i="9"/>
  <c r="D1108" i="9"/>
  <c r="G1108" i="9"/>
  <c r="D1109" i="9"/>
  <c r="G1109" i="9"/>
  <c r="D1110" i="9"/>
  <c r="G1110" i="9"/>
  <c r="G1111" i="9"/>
  <c r="G1112" i="9"/>
  <c r="D1113" i="9"/>
  <c r="G1113" i="9"/>
  <c r="C1114" i="9"/>
  <c r="D1114" i="9"/>
  <c r="G1114" i="9"/>
  <c r="D1115" i="9"/>
  <c r="G1115" i="9"/>
  <c r="D1116" i="9"/>
  <c r="G1116" i="9"/>
  <c r="D1117" i="9"/>
  <c r="G1117" i="9"/>
  <c r="D1118" i="9"/>
  <c r="G1118" i="9"/>
  <c r="D1119" i="9"/>
  <c r="G1119" i="9"/>
  <c r="D1120" i="9"/>
  <c r="G1120" i="9"/>
  <c r="D1121" i="9"/>
  <c r="G1121" i="9"/>
  <c r="D1122" i="9"/>
  <c r="G1122" i="9"/>
  <c r="C1123" i="9"/>
  <c r="G1123" i="9"/>
  <c r="D1124" i="9"/>
  <c r="G1124" i="9"/>
  <c r="G1125" i="9"/>
  <c r="G1126" i="9"/>
  <c r="D1127" i="9"/>
  <c r="G1127" i="9"/>
  <c r="D1128" i="9"/>
  <c r="G1128" i="9"/>
  <c r="D1129" i="9"/>
  <c r="G1129" i="9"/>
  <c r="D1130" i="9"/>
  <c r="G1130" i="9"/>
  <c r="D1131" i="9"/>
  <c r="G1131" i="9"/>
  <c r="D1132" i="9"/>
  <c r="G1132" i="9"/>
  <c r="D1133" i="9"/>
  <c r="G1133" i="9"/>
  <c r="D1134" i="9"/>
  <c r="G1134" i="9"/>
  <c r="C1135" i="9"/>
  <c r="G1135" i="9"/>
  <c r="D1136" i="9"/>
  <c r="G1136" i="9"/>
  <c r="D1137" i="9"/>
  <c r="G1137" i="9"/>
  <c r="G1138" i="9"/>
  <c r="G1139" i="9"/>
  <c r="D1140" i="9"/>
  <c r="G1140" i="9"/>
  <c r="D1141" i="9"/>
  <c r="G1141" i="9"/>
  <c r="D1142" i="9"/>
  <c r="G1142" i="9"/>
  <c r="D1143" i="9"/>
  <c r="G1143" i="9"/>
  <c r="G1144" i="9"/>
  <c r="D1145" i="9"/>
  <c r="G1145" i="9"/>
  <c r="D1146" i="9"/>
  <c r="G1146" i="9"/>
  <c r="D1147" i="9"/>
  <c r="G1147" i="9"/>
  <c r="C1148" i="9"/>
  <c r="G1148" i="9"/>
  <c r="G1149" i="9"/>
  <c r="D1150" i="9"/>
  <c r="G1150" i="9"/>
  <c r="G1151" i="9"/>
  <c r="D1152" i="9"/>
  <c r="G1152" i="9"/>
  <c r="G1153" i="9"/>
  <c r="D1154" i="9"/>
  <c r="G1154" i="9"/>
  <c r="D1155" i="9"/>
  <c r="G1155" i="9"/>
  <c r="D1156" i="9"/>
  <c r="G1156" i="9"/>
  <c r="D1157" i="9"/>
  <c r="G1157" i="9"/>
  <c r="D1158" i="9"/>
  <c r="G1158" i="9"/>
  <c r="D1159" i="9"/>
  <c r="G1159" i="9"/>
  <c r="D1160" i="9"/>
  <c r="G1160" i="9"/>
  <c r="C1161" i="9"/>
  <c r="G1161" i="9"/>
  <c r="G1162" i="9"/>
  <c r="D1163" i="9"/>
  <c r="G1163" i="9"/>
  <c r="G1164" i="9"/>
  <c r="D1165" i="9"/>
  <c r="G1165" i="9"/>
  <c r="G1166" i="9"/>
  <c r="D1167" i="9"/>
  <c r="G1167" i="9"/>
  <c r="D1168" i="9"/>
  <c r="G1168" i="9"/>
  <c r="D1169" i="9"/>
  <c r="G1169" i="9"/>
  <c r="D1170" i="9"/>
  <c r="G1170" i="9"/>
  <c r="D1171" i="9"/>
  <c r="G1171" i="9"/>
  <c r="D1172" i="9"/>
  <c r="G1172" i="9"/>
  <c r="C1173" i="9"/>
  <c r="G1173" i="9"/>
  <c r="G1174" i="9"/>
  <c r="G1175" i="9"/>
  <c r="G1176" i="9"/>
  <c r="G1177" i="9"/>
  <c r="G1178" i="9"/>
  <c r="G1179" i="9"/>
  <c r="G1180" i="9"/>
  <c r="G1181" i="9"/>
  <c r="G1182" i="9"/>
  <c r="G1183" i="9"/>
  <c r="D1184" i="9"/>
  <c r="G1184" i="9"/>
  <c r="D1185" i="9"/>
  <c r="G1185" i="9"/>
  <c r="D1186" i="9"/>
  <c r="G1186" i="9"/>
  <c r="C1187" i="9"/>
  <c r="G1187" i="9"/>
  <c r="G1188" i="9"/>
  <c r="D1189" i="9"/>
  <c r="G1189" i="9"/>
  <c r="D1190" i="9"/>
  <c r="G1190" i="9"/>
  <c r="C1191" i="9"/>
  <c r="G1191" i="9"/>
  <c r="G1192" i="9"/>
  <c r="D1193" i="9"/>
  <c r="G1193" i="9"/>
  <c r="C1194" i="9"/>
  <c r="G1194" i="9"/>
  <c r="D1195" i="9"/>
  <c r="G1195" i="9"/>
  <c r="G1196" i="9"/>
  <c r="D1197" i="9"/>
  <c r="G1197" i="9"/>
  <c r="D1198" i="9"/>
  <c r="G1198" i="9"/>
  <c r="D1199" i="9"/>
  <c r="G1199" i="9"/>
  <c r="C1200" i="9"/>
  <c r="G1200" i="9"/>
  <c r="G1201" i="9"/>
  <c r="D1202" i="9"/>
  <c r="G1202" i="9"/>
  <c r="D1203" i="9"/>
  <c r="G1203" i="9"/>
  <c r="C1204" i="9"/>
  <c r="G1204" i="9"/>
  <c r="G1205" i="9"/>
  <c r="D1206" i="9"/>
  <c r="G1206" i="9"/>
  <c r="D1207" i="9"/>
  <c r="G1207" i="9"/>
  <c r="C1208" i="9"/>
  <c r="G1208" i="9"/>
  <c r="G1209" i="9"/>
  <c r="D1210" i="9"/>
  <c r="G1210" i="9"/>
  <c r="D1211" i="9"/>
  <c r="G1211" i="9"/>
  <c r="C1212" i="9"/>
  <c r="G1212" i="9"/>
  <c r="G1213" i="9"/>
  <c r="G1214" i="9"/>
  <c r="D1215" i="9"/>
  <c r="G1215" i="9"/>
  <c r="D1216" i="9"/>
  <c r="G1216" i="9"/>
  <c r="D1217" i="9"/>
  <c r="G1217" i="9"/>
  <c r="D1218" i="9"/>
  <c r="G1218" i="9"/>
  <c r="G1219" i="9"/>
  <c r="G1220" i="9"/>
  <c r="G1221" i="9"/>
  <c r="D1222" i="9"/>
  <c r="G1222" i="9"/>
  <c r="D1223" i="9"/>
  <c r="G1223" i="9"/>
  <c r="D1224" i="9"/>
  <c r="G1224" i="9"/>
  <c r="D1225" i="9"/>
  <c r="G1225" i="9"/>
  <c r="G1226" i="9"/>
  <c r="G1227" i="9"/>
  <c r="G1228" i="9"/>
  <c r="G1229" i="9"/>
  <c r="D1230" i="9"/>
  <c r="G1230" i="9"/>
  <c r="D1231" i="9"/>
  <c r="G1231" i="9"/>
  <c r="G1232" i="9"/>
  <c r="D1233" i="9"/>
  <c r="G1233" i="9"/>
  <c r="D1234" i="9"/>
  <c r="G1234" i="9"/>
  <c r="G1235" i="9"/>
  <c r="D1236" i="9"/>
  <c r="G1236" i="9"/>
  <c r="D1237" i="9"/>
  <c r="G1237" i="9"/>
  <c r="D1238" i="9"/>
  <c r="G1238" i="9"/>
  <c r="D1239" i="9"/>
  <c r="G1239" i="9"/>
  <c r="G1240" i="9"/>
  <c r="G1241" i="9"/>
  <c r="F108" i="12" l="1"/>
  <c r="F131" i="12" s="1"/>
  <c r="G76" i="12"/>
  <c r="F208" i="12"/>
  <c r="F233" i="12" s="1"/>
  <c r="F373" i="12" s="1"/>
  <c r="G131" i="12"/>
  <c r="F207" i="12"/>
  <c r="F232" i="12" s="1"/>
  <c r="F631" i="12" s="1"/>
  <c r="F1108" i="12" s="1"/>
  <c r="F1216" i="12" s="1"/>
  <c r="F1238" i="12" s="1"/>
  <c r="F1260" i="12" s="1"/>
  <c r="G1260" i="12" s="1"/>
  <c r="G130" i="12"/>
  <c r="G1831" i="12"/>
  <c r="G188" i="12"/>
  <c r="F387" i="12"/>
  <c r="F403" i="12"/>
  <c r="G2047" i="12"/>
  <c r="G1375" i="12"/>
  <c r="G1397" i="12"/>
  <c r="G1420" i="12"/>
  <c r="G1482" i="12"/>
  <c r="G1483" i="12"/>
  <c r="G1499" i="12"/>
  <c r="G1515" i="12"/>
  <c r="G1516" i="12"/>
  <c r="G1533" i="12"/>
  <c r="G1572" i="12"/>
  <c r="F907" i="12"/>
  <c r="G907" i="12" s="1"/>
  <c r="F780" i="12"/>
  <c r="G780" i="12" s="1"/>
  <c r="G51" i="12"/>
  <c r="G1107" i="12"/>
  <c r="G233" i="12"/>
  <c r="G208" i="12"/>
  <c r="G1601" i="12"/>
  <c r="G1842" i="12"/>
  <c r="G1847" i="12" s="1"/>
  <c r="G1866" i="12"/>
  <c r="G1887" i="12"/>
  <c r="G863" i="12"/>
  <c r="G71" i="12"/>
  <c r="F103" i="12"/>
  <c r="G103" i="12" s="1"/>
  <c r="G70" i="12"/>
  <c r="F102" i="12"/>
  <c r="G102" i="12" s="1"/>
  <c r="G66" i="12"/>
  <c r="F97" i="12"/>
  <c r="G97" i="12" s="1"/>
  <c r="G1434" i="12"/>
  <c r="G1436" i="12" s="1"/>
  <c r="G1446" i="12"/>
  <c r="G1450" i="12" s="1"/>
  <c r="G1461" i="12"/>
  <c r="G1462" i="12"/>
  <c r="G1587" i="12"/>
  <c r="G1616" i="12"/>
  <c r="G1631" i="12"/>
  <c r="G1644" i="12"/>
  <c r="G1650" i="12"/>
  <c r="G1697" i="12"/>
  <c r="G1758" i="12"/>
  <c r="G1776" i="12"/>
  <c r="G1790" i="12"/>
  <c r="G1791" i="12" s="1"/>
  <c r="G1803" i="12"/>
  <c r="G1804" i="12" s="1"/>
  <c r="G2073" i="12"/>
  <c r="G542" i="12"/>
  <c r="G516" i="12"/>
  <c r="F959" i="12"/>
  <c r="F987" i="12" s="1"/>
  <c r="F1556" i="12" s="1"/>
  <c r="G1556" i="12" s="1"/>
  <c r="F1417" i="12"/>
  <c r="F1497" i="12" s="1"/>
  <c r="G1497" i="12" s="1"/>
  <c r="G1536" i="12"/>
  <c r="G1664" i="12"/>
  <c r="G1684" i="12"/>
  <c r="G1734" i="12"/>
  <c r="G1748" i="12"/>
  <c r="G1749" i="12" s="1"/>
  <c r="G1762" i="12"/>
  <c r="G1774" i="12"/>
  <c r="G1818" i="12"/>
  <c r="G1911" i="12"/>
  <c r="G1931" i="12"/>
  <c r="G1951" i="12"/>
  <c r="G1952" i="12"/>
  <c r="G1973" i="12"/>
  <c r="G1993" i="12"/>
  <c r="G2036" i="12"/>
  <c r="G2061" i="12"/>
  <c r="G2085" i="12"/>
  <c r="G843" i="12"/>
  <c r="G326" i="12"/>
  <c r="G757" i="12"/>
  <c r="G807" i="12"/>
  <c r="G602" i="12"/>
  <c r="G758" i="12"/>
  <c r="G538" i="12"/>
  <c r="G450" i="12"/>
  <c r="G6" i="12"/>
  <c r="G15" i="12" s="1"/>
  <c r="G805" i="12"/>
  <c r="G539" i="12"/>
  <c r="G232" i="12"/>
  <c r="F1185" i="12"/>
  <c r="G983" i="12"/>
  <c r="G1419" i="12"/>
  <c r="G1695" i="12"/>
  <c r="G1883" i="12"/>
  <c r="G472" i="12"/>
  <c r="G1905" i="12"/>
  <c r="G908" i="12"/>
  <c r="G961" i="12"/>
  <c r="G1886" i="12"/>
  <c r="G925" i="12"/>
  <c r="F1073" i="12"/>
  <c r="G653" i="12"/>
  <c r="F984" i="12"/>
  <c r="G823" i="12"/>
  <c r="F967" i="12"/>
  <c r="G967" i="12" s="1"/>
  <c r="G782" i="12"/>
  <c r="F738" i="12"/>
  <c r="G650" i="12"/>
  <c r="F698" i="12"/>
  <c r="G698" i="12" s="1"/>
  <c r="G1146" i="12"/>
  <c r="G1481" i="12"/>
  <c r="F104" i="12"/>
  <c r="F281" i="12"/>
  <c r="G259" i="12"/>
  <c r="F197" i="12"/>
  <c r="G120" i="12"/>
  <c r="F1035" i="12"/>
  <c r="G886" i="12"/>
  <c r="F196" i="12"/>
  <c r="F362" i="12" s="1"/>
  <c r="G362" i="12" s="1"/>
  <c r="G119" i="12"/>
  <c r="F209" i="12"/>
  <c r="G107" i="12"/>
  <c r="F171" i="12"/>
  <c r="G146" i="12"/>
  <c r="F105" i="12"/>
  <c r="G73" i="12"/>
  <c r="F1013" i="12"/>
  <c r="G627" i="12"/>
  <c r="F457" i="12"/>
  <c r="G430" i="12"/>
  <c r="G631" i="12" l="1"/>
  <c r="F1215" i="12"/>
  <c r="F1237" i="12" s="1"/>
  <c r="G373" i="12"/>
  <c r="G1238" i="12"/>
  <c r="G1216" i="12"/>
  <c r="G207" i="12"/>
  <c r="G1108" i="12"/>
  <c r="G1763" i="12"/>
  <c r="G1777" i="12"/>
  <c r="G1698" i="12"/>
  <c r="G77" i="12"/>
  <c r="G52" i="12"/>
  <c r="G55" i="12" s="1"/>
  <c r="G56" i="12" s="1"/>
  <c r="E14" i="13" s="1"/>
  <c r="F14" i="13" s="1"/>
  <c r="G213" i="12"/>
  <c r="F968" i="12"/>
  <c r="G968" i="12" s="1"/>
  <c r="F434" i="12"/>
  <c r="G387" i="12"/>
  <c r="F422" i="12"/>
  <c r="G403" i="12"/>
  <c r="G987" i="12"/>
  <c r="G959" i="12"/>
  <c r="G1417" i="12"/>
  <c r="F118" i="12"/>
  <c r="F124" i="12"/>
  <c r="G18" i="12"/>
  <c r="F1667" i="12"/>
  <c r="G1667" i="12" s="1"/>
  <c r="G1185" i="12"/>
  <c r="F480" i="12"/>
  <c r="G457" i="12"/>
  <c r="F1071" i="12"/>
  <c r="G1013" i="12"/>
  <c r="F129" i="12"/>
  <c r="G105" i="12"/>
  <c r="F204" i="12"/>
  <c r="G171" i="12"/>
  <c r="F234" i="12"/>
  <c r="G209" i="12"/>
  <c r="G196" i="12"/>
  <c r="F1049" i="12"/>
  <c r="G1035" i="12"/>
  <c r="F222" i="12"/>
  <c r="F364" i="12" s="1"/>
  <c r="G364" i="12" s="1"/>
  <c r="G197" i="12"/>
  <c r="F122" i="12"/>
  <c r="F123" i="12"/>
  <c r="F652" i="12"/>
  <c r="G281" i="12"/>
  <c r="F125" i="12"/>
  <c r="G104" i="12"/>
  <c r="F718" i="12"/>
  <c r="F762" i="12"/>
  <c r="G738" i="12"/>
  <c r="F1008" i="12"/>
  <c r="G984" i="12"/>
  <c r="F1089" i="12"/>
  <c r="G1073" i="12"/>
  <c r="G1215" i="12" l="1"/>
  <c r="F1259" i="12"/>
  <c r="G1237" i="12"/>
  <c r="G109" i="12"/>
  <c r="G19" i="12"/>
  <c r="E7" i="13" s="1"/>
  <c r="F7" i="13" s="1"/>
  <c r="G238" i="12"/>
  <c r="G80" i="12"/>
  <c r="G81" i="12" s="1"/>
  <c r="F448" i="12"/>
  <c r="G422" i="12"/>
  <c r="F1143" i="12"/>
  <c r="G434" i="12"/>
  <c r="F151" i="12"/>
  <c r="G124" i="12"/>
  <c r="F148" i="12"/>
  <c r="G118" i="12"/>
  <c r="F1111" i="12"/>
  <c r="G1089" i="12"/>
  <c r="F1165" i="12"/>
  <c r="G1008" i="12"/>
  <c r="F786" i="12"/>
  <c r="G762" i="12"/>
  <c r="F741" i="12"/>
  <c r="G718" i="12"/>
  <c r="F152" i="12"/>
  <c r="G125" i="12"/>
  <c r="F1109" i="12"/>
  <c r="G652" i="12"/>
  <c r="F150" i="12"/>
  <c r="G123" i="12"/>
  <c r="F149" i="12"/>
  <c r="G122" i="12"/>
  <c r="G222" i="12"/>
  <c r="F1161" i="12"/>
  <c r="G1049" i="12"/>
  <c r="F603" i="12"/>
  <c r="F372" i="12"/>
  <c r="G234" i="12"/>
  <c r="F229" i="12"/>
  <c r="G204" i="12"/>
  <c r="F154" i="12"/>
  <c r="G129" i="12"/>
  <c r="F1124" i="12"/>
  <c r="G1071" i="12"/>
  <c r="F499" i="12"/>
  <c r="G480" i="12"/>
  <c r="G112" i="12" l="1"/>
  <c r="G113" i="12" s="1"/>
  <c r="E9" i="13" s="1"/>
  <c r="F9" i="13" s="1"/>
  <c r="F1277" i="12"/>
  <c r="G1259" i="12"/>
  <c r="G134" i="12"/>
  <c r="E6" i="13"/>
  <c r="F6" i="13" s="1"/>
  <c r="G262" i="12"/>
  <c r="F1207" i="12"/>
  <c r="G1143" i="12"/>
  <c r="F471" i="12"/>
  <c r="G448" i="12"/>
  <c r="F173" i="12"/>
  <c r="G148" i="12"/>
  <c r="F176" i="12"/>
  <c r="G151" i="12"/>
  <c r="F522" i="12"/>
  <c r="G499" i="12"/>
  <c r="F1519" i="12"/>
  <c r="G1124" i="12"/>
  <c r="F180" i="12"/>
  <c r="G154" i="12"/>
  <c r="F251" i="12"/>
  <c r="G229" i="12"/>
  <c r="F392" i="12"/>
  <c r="G392" i="12" s="1"/>
  <c r="G372" i="12"/>
  <c r="F621" i="12"/>
  <c r="G603" i="12"/>
  <c r="F1512" i="12"/>
  <c r="G1161" i="12"/>
  <c r="F390" i="12"/>
  <c r="F174" i="12"/>
  <c r="G149" i="12"/>
  <c r="F175" i="12"/>
  <c r="G150" i="12"/>
  <c r="F1164" i="12"/>
  <c r="G1109" i="12"/>
  <c r="F177" i="12"/>
  <c r="G152" i="12"/>
  <c r="F765" i="12"/>
  <c r="G741" i="12"/>
  <c r="F824" i="12"/>
  <c r="G786" i="12"/>
  <c r="F1294" i="12"/>
  <c r="G1165" i="12"/>
  <c r="F1129" i="12"/>
  <c r="G1111" i="12"/>
  <c r="F1310" i="12" l="1"/>
  <c r="G1277" i="12"/>
  <c r="G160" i="12"/>
  <c r="G284" i="12"/>
  <c r="F494" i="12"/>
  <c r="G471" i="12"/>
  <c r="F1229" i="12"/>
  <c r="G1207" i="12"/>
  <c r="G137" i="12"/>
  <c r="G138" i="12" s="1"/>
  <c r="F201" i="12"/>
  <c r="G176" i="12"/>
  <c r="F195" i="12"/>
  <c r="G173" i="12"/>
  <c r="F1169" i="12"/>
  <c r="G1129" i="12"/>
  <c r="F1378" i="12"/>
  <c r="G1294" i="12"/>
  <c r="F847" i="12"/>
  <c r="G824" i="12"/>
  <c r="F789" i="12"/>
  <c r="G765" i="12"/>
  <c r="F202" i="12"/>
  <c r="G177" i="12"/>
  <c r="F1376" i="12"/>
  <c r="G1164" i="12"/>
  <c r="F200" i="12"/>
  <c r="G175" i="12"/>
  <c r="F199" i="12"/>
  <c r="G174" i="12"/>
  <c r="F474" i="12"/>
  <c r="G390" i="12"/>
  <c r="F1570" i="12"/>
  <c r="G1512" i="12"/>
  <c r="F668" i="12"/>
  <c r="G621" i="12"/>
  <c r="F274" i="12"/>
  <c r="G251" i="12"/>
  <c r="F206" i="12"/>
  <c r="G180" i="12"/>
  <c r="F1646" i="12"/>
  <c r="G1646" i="12" s="1"/>
  <c r="G1519" i="12"/>
  <c r="F545" i="12"/>
  <c r="G522" i="12"/>
  <c r="F1328" i="12" l="1"/>
  <c r="G1328" i="12" s="1"/>
  <c r="G1310" i="12"/>
  <c r="G186" i="12"/>
  <c r="G310" i="12"/>
  <c r="E8" i="13"/>
  <c r="F8" i="13" s="1"/>
  <c r="F1251" i="12"/>
  <c r="G1229" i="12"/>
  <c r="F514" i="12"/>
  <c r="G494" i="12"/>
  <c r="G163" i="12"/>
  <c r="G164" i="12" s="1"/>
  <c r="F220" i="12"/>
  <c r="G195" i="12"/>
  <c r="F226" i="12"/>
  <c r="G201" i="12"/>
  <c r="F586" i="12"/>
  <c r="G545" i="12"/>
  <c r="F231" i="12"/>
  <c r="G206" i="12"/>
  <c r="F295" i="12"/>
  <c r="G274" i="12"/>
  <c r="F754" i="12"/>
  <c r="G668" i="12"/>
  <c r="F1584" i="12"/>
  <c r="G1570" i="12"/>
  <c r="F1208" i="12"/>
  <c r="G474" i="12"/>
  <c r="F224" i="12"/>
  <c r="G199" i="12"/>
  <c r="F225" i="12"/>
  <c r="G200" i="12"/>
  <c r="F1401" i="12"/>
  <c r="G1376" i="12"/>
  <c r="F227" i="12"/>
  <c r="G202" i="12"/>
  <c r="F809" i="12"/>
  <c r="G789" i="12"/>
  <c r="F866" i="12"/>
  <c r="G847" i="12"/>
  <c r="F1460" i="12"/>
  <c r="G1378" i="12"/>
  <c r="F1217" i="12"/>
  <c r="G1169" i="12"/>
  <c r="G211" i="12" l="1"/>
  <c r="E12" i="13"/>
  <c r="F12" i="13" s="1"/>
  <c r="G334" i="12"/>
  <c r="F579" i="12"/>
  <c r="G514" i="12"/>
  <c r="F1289" i="12"/>
  <c r="G1251" i="12"/>
  <c r="G189" i="12"/>
  <c r="G190" i="12" s="1"/>
  <c r="F252" i="12"/>
  <c r="G226" i="12"/>
  <c r="F248" i="12"/>
  <c r="G220" i="12"/>
  <c r="F1239" i="12"/>
  <c r="G1217" i="12"/>
  <c r="F1480" i="12"/>
  <c r="G1460" i="12"/>
  <c r="F884" i="12"/>
  <c r="G866" i="12"/>
  <c r="F902" i="12"/>
  <c r="G809" i="12"/>
  <c r="F246" i="12"/>
  <c r="G227" i="12"/>
  <c r="F1464" i="12"/>
  <c r="G1401" i="12"/>
  <c r="F258" i="12"/>
  <c r="G225" i="12"/>
  <c r="F257" i="12"/>
  <c r="G224" i="12"/>
  <c r="F1230" i="12"/>
  <c r="G1208" i="12"/>
  <c r="F1612" i="12"/>
  <c r="G1584" i="12"/>
  <c r="F1009" i="12"/>
  <c r="G754" i="12"/>
  <c r="F321" i="12"/>
  <c r="G295" i="12"/>
  <c r="F249" i="12"/>
  <c r="G231" i="12"/>
  <c r="F675" i="12"/>
  <c r="G586" i="12"/>
  <c r="G236" i="12" l="1"/>
  <c r="E23" i="13"/>
  <c r="F23" i="13" s="1"/>
  <c r="G353" i="12"/>
  <c r="F1307" i="12"/>
  <c r="G1289" i="12"/>
  <c r="F601" i="12"/>
  <c r="G579" i="12"/>
  <c r="G214" i="12"/>
  <c r="G215" i="12" s="1"/>
  <c r="F271" i="12"/>
  <c r="G248" i="12"/>
  <c r="F275" i="12"/>
  <c r="G252" i="12"/>
  <c r="F739" i="12"/>
  <c r="G675" i="12"/>
  <c r="F272" i="12"/>
  <c r="G249" i="12"/>
  <c r="F348" i="12"/>
  <c r="G321" i="12"/>
  <c r="F1066" i="12"/>
  <c r="G1009" i="12"/>
  <c r="F1991" i="12"/>
  <c r="G1991" i="12" s="1"/>
  <c r="G1612" i="12"/>
  <c r="F1252" i="12"/>
  <c r="G1230" i="12"/>
  <c r="F278" i="12"/>
  <c r="G257" i="12"/>
  <c r="F279" i="12"/>
  <c r="G258" i="12"/>
  <c r="F1868" i="12"/>
  <c r="G1464" i="12"/>
  <c r="F270" i="12"/>
  <c r="G246" i="12"/>
  <c r="F970" i="12"/>
  <c r="G902" i="12"/>
  <c r="F966" i="12"/>
  <c r="G884" i="12"/>
  <c r="F1550" i="12"/>
  <c r="G1480" i="12"/>
  <c r="F1261" i="12"/>
  <c r="G1239" i="12"/>
  <c r="G260" i="12" l="1"/>
  <c r="G376" i="12"/>
  <c r="G601" i="12"/>
  <c r="F667" i="12"/>
  <c r="F1324" i="12"/>
  <c r="G1307" i="12"/>
  <c r="G239" i="12"/>
  <c r="G240" i="12" s="1"/>
  <c r="F300" i="12"/>
  <c r="G275" i="12"/>
  <c r="F291" i="12"/>
  <c r="G271" i="12"/>
  <c r="F1398" i="12"/>
  <c r="G1261" i="12"/>
  <c r="F1583" i="12"/>
  <c r="G1550" i="12"/>
  <c r="F986" i="12"/>
  <c r="G966" i="12"/>
  <c r="F993" i="12"/>
  <c r="G970" i="12"/>
  <c r="F293" i="12"/>
  <c r="G270" i="12"/>
  <c r="F1954" i="12"/>
  <c r="G1868" i="12"/>
  <c r="F307" i="12"/>
  <c r="G279" i="12"/>
  <c r="F299" i="12"/>
  <c r="G278" i="12"/>
  <c r="F1363" i="12"/>
  <c r="F1346" i="12"/>
  <c r="G1346" i="12" s="1"/>
  <c r="G1252" i="12"/>
  <c r="F1085" i="12"/>
  <c r="G1066" i="12"/>
  <c r="F408" i="12"/>
  <c r="G348" i="12"/>
  <c r="F303" i="12"/>
  <c r="G272" i="12"/>
  <c r="F763" i="12"/>
  <c r="G739" i="12"/>
  <c r="G282" i="12" l="1"/>
  <c r="G395" i="12"/>
  <c r="F730" i="12"/>
  <c r="G667" i="12"/>
  <c r="F1714" i="12"/>
  <c r="G1324" i="12"/>
  <c r="G263" i="12"/>
  <c r="F317" i="12"/>
  <c r="G291" i="12"/>
  <c r="F324" i="12"/>
  <c r="G300" i="12"/>
  <c r="F787" i="12"/>
  <c r="G763" i="12"/>
  <c r="F328" i="12"/>
  <c r="G303" i="12"/>
  <c r="F423" i="12"/>
  <c r="G408" i="12"/>
  <c r="F1160" i="12"/>
  <c r="G1085" i="12"/>
  <c r="F1381" i="12"/>
  <c r="G1363" i="12"/>
  <c r="F323" i="12"/>
  <c r="G299" i="12"/>
  <c r="F331" i="12"/>
  <c r="G307" i="12"/>
  <c r="F1975" i="12"/>
  <c r="G1975" i="12" s="1"/>
  <c r="G1954" i="12"/>
  <c r="F325" i="12"/>
  <c r="G293" i="12"/>
  <c r="F1858" i="12"/>
  <c r="G993" i="12"/>
  <c r="F1028" i="12"/>
  <c r="G986" i="12"/>
  <c r="F1865" i="12"/>
  <c r="G1865" i="12" s="1"/>
  <c r="G1583" i="12"/>
  <c r="F1418" i="12"/>
  <c r="G1398" i="12"/>
  <c r="G308" i="12" l="1"/>
  <c r="G264" i="12"/>
  <c r="E11" i="13" s="1"/>
  <c r="F11" i="13" s="1"/>
  <c r="G414" i="12"/>
  <c r="F820" i="12"/>
  <c r="G730" i="12"/>
  <c r="G285" i="12"/>
  <c r="G286" i="12" s="1"/>
  <c r="F347" i="12"/>
  <c r="F367" i="12" s="1"/>
  <c r="G367" i="12" s="1"/>
  <c r="G324" i="12"/>
  <c r="F344" i="12"/>
  <c r="F365" i="12" s="1"/>
  <c r="G365" i="12" s="1"/>
  <c r="G317" i="12"/>
  <c r="F1613" i="12"/>
  <c r="G1418" i="12"/>
  <c r="F1050" i="12"/>
  <c r="G1028" i="12"/>
  <c r="F1878" i="12"/>
  <c r="G1858" i="12"/>
  <c r="F349" i="12"/>
  <c r="G325" i="12"/>
  <c r="F350" i="12"/>
  <c r="G331" i="12"/>
  <c r="F345" i="12"/>
  <c r="F366" i="12" s="1"/>
  <c r="G366" i="12" s="1"/>
  <c r="G323" i="12"/>
  <c r="F1496" i="12"/>
  <c r="G1381" i="12"/>
  <c r="F1183" i="12"/>
  <c r="G1160" i="12"/>
  <c r="F451" i="12"/>
  <c r="G423" i="12"/>
  <c r="F346" i="12"/>
  <c r="G328" i="12"/>
  <c r="F851" i="12"/>
  <c r="G787" i="12"/>
  <c r="G332" i="12" l="1"/>
  <c r="G440" i="12"/>
  <c r="F840" i="12"/>
  <c r="G820" i="12"/>
  <c r="G311" i="12"/>
  <c r="G312" i="12" s="1"/>
  <c r="G344" i="12"/>
  <c r="G347" i="12"/>
  <c r="F869" i="12"/>
  <c r="G851" i="12"/>
  <c r="F369" i="12"/>
  <c r="G346" i="12"/>
  <c r="F476" i="12"/>
  <c r="G451" i="12"/>
  <c r="F1206" i="12"/>
  <c r="G1183" i="12"/>
  <c r="F1551" i="12"/>
  <c r="G1496" i="12"/>
  <c r="G345" i="12"/>
  <c r="F371" i="12"/>
  <c r="G350" i="12"/>
  <c r="F368" i="12"/>
  <c r="G349" i="12"/>
  <c r="F1901" i="12"/>
  <c r="G1878" i="12"/>
  <c r="F1162" i="12"/>
  <c r="G1050" i="12"/>
  <c r="F1648" i="12"/>
  <c r="G1648" i="12" s="1"/>
  <c r="G1613" i="12"/>
  <c r="G351" i="12" l="1"/>
  <c r="E25" i="13"/>
  <c r="F25" i="13" s="1"/>
  <c r="G463" i="12"/>
  <c r="G840" i="12"/>
  <c r="F862" i="12"/>
  <c r="G335" i="12"/>
  <c r="G336" i="12" s="1"/>
  <c r="F384" i="12"/>
  <c r="F383" i="12"/>
  <c r="F1189" i="12"/>
  <c r="G1162" i="12"/>
  <c r="F1923" i="12"/>
  <c r="F431" i="12"/>
  <c r="G368" i="12"/>
  <c r="F388" i="12"/>
  <c r="G371" i="12"/>
  <c r="G374" i="12" s="1"/>
  <c r="F391" i="12"/>
  <c r="F1597" i="12"/>
  <c r="G1551" i="12"/>
  <c r="F1708" i="12"/>
  <c r="G1206" i="12"/>
  <c r="F497" i="12"/>
  <c r="G476" i="12"/>
  <c r="F385" i="12"/>
  <c r="G369" i="12"/>
  <c r="F965" i="12"/>
  <c r="G869" i="12"/>
  <c r="G486" i="12" l="1"/>
  <c r="G354" i="12"/>
  <c r="G862" i="12"/>
  <c r="F882" i="12"/>
  <c r="F404" i="12"/>
  <c r="G383" i="12"/>
  <c r="F409" i="12"/>
  <c r="G384" i="12"/>
  <c r="F991" i="12"/>
  <c r="G965" i="12"/>
  <c r="F407" i="12"/>
  <c r="G385" i="12"/>
  <c r="F517" i="12"/>
  <c r="G497" i="12"/>
  <c r="F1990" i="12"/>
  <c r="G1990" i="12" s="1"/>
  <c r="G1708" i="12"/>
  <c r="F1614" i="12"/>
  <c r="G1597" i="12"/>
  <c r="F405" i="12"/>
  <c r="G391" i="12"/>
  <c r="F411" i="12"/>
  <c r="G388" i="12"/>
  <c r="F456" i="12"/>
  <c r="G431" i="12"/>
  <c r="F1944" i="12"/>
  <c r="G1923" i="12"/>
  <c r="F1214" i="12"/>
  <c r="G1189" i="12"/>
  <c r="G393" i="12" l="1"/>
  <c r="G355" i="12"/>
  <c r="E24" i="13" s="1"/>
  <c r="F24" i="13" s="1"/>
  <c r="G506" i="12"/>
  <c r="G377" i="12"/>
  <c r="G378" i="12" s="1"/>
  <c r="G882" i="12"/>
  <c r="F944" i="12"/>
  <c r="F429" i="12"/>
  <c r="G409" i="12"/>
  <c r="F421" i="12"/>
  <c r="G404" i="12"/>
  <c r="F1236" i="12"/>
  <c r="G1214" i="12"/>
  <c r="F1964" i="12"/>
  <c r="G1944" i="12"/>
  <c r="F479" i="12"/>
  <c r="G456" i="12"/>
  <c r="F437" i="12"/>
  <c r="G411" i="12"/>
  <c r="F428" i="12"/>
  <c r="G405" i="12"/>
  <c r="F1682" i="12"/>
  <c r="G1614" i="12"/>
  <c r="F541" i="12"/>
  <c r="G517" i="12"/>
  <c r="F436" i="12"/>
  <c r="G407" i="12"/>
  <c r="F1385" i="12"/>
  <c r="G991" i="12"/>
  <c r="G412" i="12" l="1"/>
  <c r="G529" i="12"/>
  <c r="G396" i="12"/>
  <c r="G397" i="12" s="1"/>
  <c r="G944" i="12"/>
  <c r="F1007" i="12"/>
  <c r="F447" i="12"/>
  <c r="G421" i="12"/>
  <c r="F455" i="12"/>
  <c r="G429" i="12"/>
  <c r="F1413" i="12"/>
  <c r="G1385" i="12"/>
  <c r="F458" i="12"/>
  <c r="G436" i="12"/>
  <c r="F582" i="12"/>
  <c r="G541" i="12"/>
  <c r="F1733" i="12"/>
  <c r="G1682" i="12"/>
  <c r="G1685" i="12" s="1"/>
  <c r="F454" i="12"/>
  <c r="G428" i="12"/>
  <c r="F460" i="12"/>
  <c r="G437" i="12"/>
  <c r="F501" i="12"/>
  <c r="G479" i="12"/>
  <c r="F1985" i="12"/>
  <c r="G1985" i="12" s="1"/>
  <c r="G1964" i="12"/>
  <c r="F1258" i="12"/>
  <c r="G1236" i="12"/>
  <c r="G438" i="12" l="1"/>
  <c r="G552" i="12"/>
  <c r="G415" i="12"/>
  <c r="G1007" i="12"/>
  <c r="F1027" i="12"/>
  <c r="F478" i="12"/>
  <c r="G455" i="12"/>
  <c r="F470" i="12"/>
  <c r="G447" i="12"/>
  <c r="F1340" i="12"/>
  <c r="G1258" i="12"/>
  <c r="F521" i="12"/>
  <c r="G501" i="12"/>
  <c r="F483" i="12"/>
  <c r="G460" i="12"/>
  <c r="F477" i="12"/>
  <c r="G454" i="12"/>
  <c r="F1817" i="12"/>
  <c r="G1733" i="12"/>
  <c r="G1735" i="12" s="1"/>
  <c r="F604" i="12"/>
  <c r="G582" i="12"/>
  <c r="F482" i="12"/>
  <c r="G458" i="12"/>
  <c r="F1670" i="12"/>
  <c r="G1413" i="12"/>
  <c r="G461" i="12" l="1"/>
  <c r="G416" i="12"/>
  <c r="E13" i="13" s="1"/>
  <c r="F13" i="13" s="1"/>
  <c r="G570" i="12"/>
  <c r="G441" i="12"/>
  <c r="G1027" i="12"/>
  <c r="F1047" i="12"/>
  <c r="F493" i="12"/>
  <c r="G470" i="12"/>
  <c r="F502" i="12"/>
  <c r="G478" i="12"/>
  <c r="F2158" i="12"/>
  <c r="G2158" i="12" s="1"/>
  <c r="G1670" i="12"/>
  <c r="F500" i="12"/>
  <c r="G482" i="12"/>
  <c r="F623" i="12"/>
  <c r="G604" i="12"/>
  <c r="F2111" i="12"/>
  <c r="G1817" i="12"/>
  <c r="G1819" i="12" s="1"/>
  <c r="F498" i="12"/>
  <c r="G477" i="12"/>
  <c r="F503" i="12"/>
  <c r="G483" i="12"/>
  <c r="F546" i="12"/>
  <c r="G521" i="12"/>
  <c r="F1377" i="12"/>
  <c r="G1340" i="12"/>
  <c r="G484" i="12" l="1"/>
  <c r="G442" i="12"/>
  <c r="E55" i="13" s="1"/>
  <c r="F55" i="13" s="1"/>
  <c r="G593" i="12"/>
  <c r="G464" i="12"/>
  <c r="G465" i="12" s="1"/>
  <c r="G1047" i="12"/>
  <c r="F1182" i="12"/>
  <c r="F520" i="12"/>
  <c r="G502" i="12"/>
  <c r="F513" i="12"/>
  <c r="G493" i="12"/>
  <c r="F1463" i="12"/>
  <c r="G1377" i="12"/>
  <c r="F565" i="12"/>
  <c r="G546" i="12"/>
  <c r="F525" i="12"/>
  <c r="G503" i="12"/>
  <c r="F519" i="12"/>
  <c r="G498" i="12"/>
  <c r="F2126" i="12"/>
  <c r="G2111" i="12"/>
  <c r="G2115" i="12" s="1"/>
  <c r="F649" i="12"/>
  <c r="G623" i="12"/>
  <c r="F526" i="12"/>
  <c r="G500" i="12"/>
  <c r="G487" i="12" l="1"/>
  <c r="G488" i="12" s="1"/>
  <c r="E4" i="13" s="1"/>
  <c r="F4" i="13" s="1"/>
  <c r="G504" i="12"/>
  <c r="E2" i="13"/>
  <c r="F2" i="13" s="1"/>
  <c r="G613" i="12"/>
  <c r="G1182" i="12"/>
  <c r="F1273" i="12"/>
  <c r="F536" i="12"/>
  <c r="G513" i="12"/>
  <c r="F544" i="12"/>
  <c r="G520" i="12"/>
  <c r="F549" i="12"/>
  <c r="G526" i="12"/>
  <c r="F677" i="12"/>
  <c r="G649" i="12"/>
  <c r="F2141" i="12"/>
  <c r="G2126" i="12"/>
  <c r="G2130" i="12" s="1"/>
  <c r="F543" i="12"/>
  <c r="G519" i="12"/>
  <c r="F548" i="12"/>
  <c r="G525" i="12"/>
  <c r="F585" i="12"/>
  <c r="G565" i="12"/>
  <c r="F1552" i="12"/>
  <c r="G1463" i="12"/>
  <c r="G527" i="12" l="1"/>
  <c r="G634" i="12"/>
  <c r="G507" i="12"/>
  <c r="G508" i="12" s="1"/>
  <c r="G1273" i="12"/>
  <c r="F1374" i="12"/>
  <c r="F562" i="12"/>
  <c r="G544" i="12"/>
  <c r="G536" i="12"/>
  <c r="F1585" i="12"/>
  <c r="G1552" i="12"/>
  <c r="F626" i="12"/>
  <c r="G585" i="12"/>
  <c r="F567" i="12"/>
  <c r="G548" i="12"/>
  <c r="F564" i="12"/>
  <c r="G543" i="12"/>
  <c r="F2157" i="12"/>
  <c r="G2157" i="12" s="1"/>
  <c r="G2141" i="12"/>
  <c r="F691" i="12"/>
  <c r="G677" i="12"/>
  <c r="F588" i="12"/>
  <c r="G549" i="12"/>
  <c r="G550" i="12" l="1"/>
  <c r="G658" i="12"/>
  <c r="G530" i="12"/>
  <c r="G1374" i="12"/>
  <c r="F1660" i="12"/>
  <c r="G1660" i="12" s="1"/>
  <c r="F577" i="12"/>
  <c r="F584" i="12"/>
  <c r="G562" i="12"/>
  <c r="F607" i="12"/>
  <c r="G588" i="12"/>
  <c r="F711" i="12"/>
  <c r="G691" i="12"/>
  <c r="F583" i="12"/>
  <c r="G564" i="12"/>
  <c r="F590" i="12"/>
  <c r="G567" i="12"/>
  <c r="F645" i="12"/>
  <c r="G626" i="12"/>
  <c r="F1665" i="12"/>
  <c r="G1585" i="12"/>
  <c r="G568" i="12" l="1"/>
  <c r="G531" i="12"/>
  <c r="E3" i="13" s="1"/>
  <c r="F3" i="13" s="1"/>
  <c r="G682" i="12"/>
  <c r="G553" i="12"/>
  <c r="G554" i="12" s="1"/>
  <c r="F606" i="12"/>
  <c r="G584" i="12"/>
  <c r="F600" i="12"/>
  <c r="G577" i="12"/>
  <c r="F1862" i="12"/>
  <c r="G1665" i="12"/>
  <c r="F673" i="12"/>
  <c r="G645" i="12"/>
  <c r="F610" i="12"/>
  <c r="G590" i="12"/>
  <c r="F605" i="12"/>
  <c r="G583" i="12"/>
  <c r="F743" i="12"/>
  <c r="G711" i="12"/>
  <c r="F628" i="12"/>
  <c r="G607" i="12"/>
  <c r="G591" i="12" l="1"/>
  <c r="G594" i="12" s="1"/>
  <c r="G595" i="12" s="1"/>
  <c r="G702" i="12"/>
  <c r="G571" i="12"/>
  <c r="F620" i="12"/>
  <c r="G600" i="12"/>
  <c r="F625" i="12"/>
  <c r="G606" i="12"/>
  <c r="F648" i="12"/>
  <c r="G628" i="12"/>
  <c r="F767" i="12"/>
  <c r="G743" i="12"/>
  <c r="F624" i="12"/>
  <c r="G605" i="12"/>
  <c r="F630" i="12"/>
  <c r="G610" i="12"/>
  <c r="F737" i="12"/>
  <c r="G673" i="12"/>
  <c r="F1969" i="12"/>
  <c r="G1969" i="12" s="1"/>
  <c r="G1862" i="12"/>
  <c r="G611" i="12" l="1"/>
  <c r="G572" i="12"/>
  <c r="E20" i="13" s="1"/>
  <c r="F20" i="13" s="1"/>
  <c r="G722" i="12"/>
  <c r="F646" i="12"/>
  <c r="G625" i="12"/>
  <c r="F643" i="12"/>
  <c r="G620" i="12"/>
  <c r="F761" i="12"/>
  <c r="G737" i="12"/>
  <c r="F655" i="12"/>
  <c r="G630" i="12"/>
  <c r="F644" i="12"/>
  <c r="G624" i="12"/>
  <c r="F791" i="12"/>
  <c r="G767" i="12"/>
  <c r="F679" i="12"/>
  <c r="G648" i="12"/>
  <c r="G632" i="12" l="1"/>
  <c r="G746" i="12"/>
  <c r="G614" i="12"/>
  <c r="G615" i="12" s="1"/>
  <c r="F665" i="12"/>
  <c r="G643" i="12"/>
  <c r="F672" i="12"/>
  <c r="G646" i="12"/>
  <c r="F692" i="12"/>
  <c r="G679" i="12"/>
  <c r="F806" i="12"/>
  <c r="G791" i="12"/>
  <c r="F671" i="12"/>
  <c r="G644" i="12"/>
  <c r="F676" i="12"/>
  <c r="G655" i="12"/>
  <c r="F785" i="12"/>
  <c r="G761" i="12"/>
  <c r="G656" i="12" l="1"/>
  <c r="G770" i="12"/>
  <c r="G635" i="12"/>
  <c r="G636" i="12" s="1"/>
  <c r="F690" i="12"/>
  <c r="G672" i="12"/>
  <c r="F689" i="12"/>
  <c r="G665" i="12"/>
  <c r="F829" i="12"/>
  <c r="G785" i="12"/>
  <c r="F697" i="12"/>
  <c r="G676" i="12"/>
  <c r="F699" i="12"/>
  <c r="G671" i="12"/>
  <c r="F826" i="12"/>
  <c r="G806" i="12"/>
  <c r="F712" i="12"/>
  <c r="G692" i="12"/>
  <c r="G680" i="12" l="1"/>
  <c r="G683" i="12" s="1"/>
  <c r="G684" i="12" s="1"/>
  <c r="E15" i="13"/>
  <c r="F15" i="13" s="1"/>
  <c r="G794" i="12"/>
  <c r="G659" i="12"/>
  <c r="G660" i="12" s="1"/>
  <c r="F709" i="12"/>
  <c r="G689" i="12"/>
  <c r="F710" i="12"/>
  <c r="G690" i="12"/>
  <c r="F740" i="12"/>
  <c r="G712" i="12"/>
  <c r="F846" i="12"/>
  <c r="G826" i="12"/>
  <c r="F719" i="12"/>
  <c r="G699" i="12"/>
  <c r="F717" i="12"/>
  <c r="G697" i="12"/>
  <c r="F849" i="12"/>
  <c r="G829" i="12"/>
  <c r="G700" i="12" l="1"/>
  <c r="E21" i="13"/>
  <c r="F21" i="13" s="1"/>
  <c r="G813" i="12"/>
  <c r="F736" i="12"/>
  <c r="G710" i="12"/>
  <c r="F729" i="12"/>
  <c r="G709" i="12"/>
  <c r="F890" i="12"/>
  <c r="G849" i="12"/>
  <c r="F742" i="12"/>
  <c r="G717" i="12"/>
  <c r="F735" i="12"/>
  <c r="G719" i="12"/>
  <c r="F864" i="12"/>
  <c r="G846" i="12"/>
  <c r="F764" i="12"/>
  <c r="G740" i="12"/>
  <c r="G720" i="12" l="1"/>
  <c r="G833" i="12"/>
  <c r="G703" i="12"/>
  <c r="G704" i="12" s="1"/>
  <c r="F753" i="12"/>
  <c r="G729" i="12"/>
  <c r="F760" i="12"/>
  <c r="G736" i="12"/>
  <c r="F788" i="12"/>
  <c r="G764" i="12"/>
  <c r="F885" i="12"/>
  <c r="G864" i="12"/>
  <c r="F759" i="12"/>
  <c r="G735" i="12"/>
  <c r="F766" i="12"/>
  <c r="G742" i="12"/>
  <c r="F964" i="12"/>
  <c r="G890" i="12"/>
  <c r="G744" i="12" l="1"/>
  <c r="E19" i="13"/>
  <c r="F19" i="13" s="1"/>
  <c r="G855" i="12"/>
  <c r="G723" i="12"/>
  <c r="G724" i="12" s="1"/>
  <c r="G760" i="12"/>
  <c r="F784" i="12"/>
  <c r="F777" i="12"/>
  <c r="G753" i="12"/>
  <c r="F990" i="12"/>
  <c r="G964" i="12"/>
  <c r="F790" i="12"/>
  <c r="G766" i="12"/>
  <c r="F783" i="12"/>
  <c r="G759" i="12"/>
  <c r="F904" i="12"/>
  <c r="G885" i="12"/>
  <c r="F803" i="12"/>
  <c r="G788" i="12"/>
  <c r="G768" i="12" l="1"/>
  <c r="G771" i="12" s="1"/>
  <c r="G772" i="12" s="1"/>
  <c r="E5" i="13"/>
  <c r="F5" i="13" s="1"/>
  <c r="G875" i="12"/>
  <c r="G747" i="12"/>
  <c r="G748" i="12" s="1"/>
  <c r="F802" i="12"/>
  <c r="G784" i="12"/>
  <c r="F801" i="12"/>
  <c r="G777" i="12"/>
  <c r="F827" i="12"/>
  <c r="G803" i="12"/>
  <c r="F941" i="12"/>
  <c r="G904" i="12"/>
  <c r="F810" i="12"/>
  <c r="G783" i="12"/>
  <c r="F808" i="12"/>
  <c r="G790" i="12"/>
  <c r="F1032" i="12"/>
  <c r="G990" i="12"/>
  <c r="G792" i="12" l="1"/>
  <c r="G894" i="12"/>
  <c r="G802" i="12"/>
  <c r="F828" i="12"/>
  <c r="F822" i="12"/>
  <c r="G801" i="12"/>
  <c r="F1053" i="12"/>
  <c r="G1032" i="12"/>
  <c r="F830" i="12"/>
  <c r="G808" i="12"/>
  <c r="F825" i="12"/>
  <c r="G810" i="12"/>
  <c r="F960" i="12"/>
  <c r="G941" i="12"/>
  <c r="F850" i="12"/>
  <c r="G827" i="12"/>
  <c r="G811" i="12" l="1"/>
  <c r="G913" i="12"/>
  <c r="G795" i="12"/>
  <c r="G796" i="12" s="1"/>
  <c r="F848" i="12"/>
  <c r="G828" i="12"/>
  <c r="F844" i="12"/>
  <c r="G822" i="12"/>
  <c r="F871" i="12"/>
  <c r="G850" i="12"/>
  <c r="F985" i="12"/>
  <c r="G960" i="12"/>
  <c r="F845" i="12"/>
  <c r="G825" i="12"/>
  <c r="F852" i="12"/>
  <c r="G830" i="12"/>
  <c r="F1070" i="12"/>
  <c r="G1053" i="12"/>
  <c r="G831" i="12" l="1"/>
  <c r="G931" i="12"/>
  <c r="G814" i="12"/>
  <c r="G815" i="12" s="1"/>
  <c r="F867" i="12"/>
  <c r="G844" i="12"/>
  <c r="F870" i="12"/>
  <c r="G848" i="12"/>
  <c r="F1087" i="12"/>
  <c r="G1070" i="12"/>
  <c r="F872" i="12"/>
  <c r="G852" i="12"/>
  <c r="F868" i="12"/>
  <c r="G845" i="12"/>
  <c r="F1010" i="12"/>
  <c r="G985" i="12"/>
  <c r="F888" i="12"/>
  <c r="G871" i="12"/>
  <c r="G853" i="12" l="1"/>
  <c r="G949" i="12"/>
  <c r="G834" i="12"/>
  <c r="G835" i="12" s="1"/>
  <c r="F889" i="12"/>
  <c r="G870" i="12"/>
  <c r="F883" i="12"/>
  <c r="G867" i="12"/>
  <c r="F903" i="12"/>
  <c r="G888" i="12"/>
  <c r="F1029" i="12"/>
  <c r="G1010" i="12"/>
  <c r="F887" i="12"/>
  <c r="G868" i="12"/>
  <c r="F891" i="12"/>
  <c r="G872" i="12"/>
  <c r="F1123" i="12"/>
  <c r="G1087" i="12"/>
  <c r="G873" i="12" l="1"/>
  <c r="G974" i="12"/>
  <c r="G856" i="12"/>
  <c r="G857" i="12" s="1"/>
  <c r="F901" i="12"/>
  <c r="G883" i="12"/>
  <c r="F905" i="12"/>
  <c r="G889" i="12"/>
  <c r="F1170" i="12"/>
  <c r="G1123" i="12"/>
  <c r="F910" i="12"/>
  <c r="G891" i="12"/>
  <c r="F909" i="12"/>
  <c r="G887" i="12"/>
  <c r="F1051" i="12"/>
  <c r="G1029" i="12"/>
  <c r="F921" i="12"/>
  <c r="G903" i="12"/>
  <c r="G892" i="12" l="1"/>
  <c r="G997" i="12"/>
  <c r="G876" i="12"/>
  <c r="G877" i="12" s="1"/>
  <c r="G905" i="12"/>
  <c r="F923" i="12"/>
  <c r="F920" i="12"/>
  <c r="G901" i="12"/>
  <c r="F971" i="12"/>
  <c r="G921" i="12"/>
  <c r="F1068" i="12"/>
  <c r="G1051" i="12"/>
  <c r="F927" i="12"/>
  <c r="G909" i="12"/>
  <c r="F928" i="12"/>
  <c r="G910" i="12"/>
  <c r="F1211" i="12"/>
  <c r="G1170" i="12"/>
  <c r="G911" i="12" l="1"/>
  <c r="G1019" i="12"/>
  <c r="G895" i="12"/>
  <c r="G896" i="12" s="1"/>
  <c r="G923" i="12"/>
  <c r="F942" i="12"/>
  <c r="F938" i="12"/>
  <c r="G920" i="12"/>
  <c r="F1233" i="12"/>
  <c r="G1211" i="12"/>
  <c r="F946" i="12"/>
  <c r="G928" i="12"/>
  <c r="F945" i="12"/>
  <c r="G927" i="12"/>
  <c r="F1101" i="12"/>
  <c r="G1068" i="12"/>
  <c r="F992" i="12"/>
  <c r="G971" i="12"/>
  <c r="G929" i="12" l="1"/>
  <c r="G1039" i="12"/>
  <c r="G914" i="12"/>
  <c r="G915" i="12" s="1"/>
  <c r="F956" i="12"/>
  <c r="G938" i="12"/>
  <c r="G942" i="12"/>
  <c r="F963" i="12"/>
  <c r="F1012" i="12"/>
  <c r="G992" i="12"/>
  <c r="F1128" i="12"/>
  <c r="G1101" i="12"/>
  <c r="F962" i="12"/>
  <c r="G945" i="12"/>
  <c r="F969" i="12"/>
  <c r="G946" i="12"/>
  <c r="F1255" i="12"/>
  <c r="G1233" i="12"/>
  <c r="G947" i="12" l="1"/>
  <c r="G950" i="12" s="1"/>
  <c r="G951" i="12" s="1"/>
  <c r="G1059" i="12"/>
  <c r="G932" i="12"/>
  <c r="G933" i="12" s="1"/>
  <c r="G963" i="12"/>
  <c r="F989" i="12"/>
  <c r="F981" i="12"/>
  <c r="G956" i="12"/>
  <c r="F1382" i="12"/>
  <c r="G1255" i="12"/>
  <c r="F994" i="12"/>
  <c r="G969" i="12"/>
  <c r="F988" i="12"/>
  <c r="G962" i="12"/>
  <c r="F1144" i="12"/>
  <c r="G1128" i="12"/>
  <c r="F1034" i="12"/>
  <c r="G1012" i="12"/>
  <c r="G972" i="12" l="1"/>
  <c r="G975" i="12" s="1"/>
  <c r="G976" i="12" s="1"/>
  <c r="G1078" i="12"/>
  <c r="E50" i="13"/>
  <c r="F1181" i="12"/>
  <c r="G981" i="12"/>
  <c r="G989" i="12"/>
  <c r="F1031" i="12"/>
  <c r="F1055" i="12"/>
  <c r="G1034" i="12"/>
  <c r="F1166" i="12"/>
  <c r="G1144" i="12"/>
  <c r="F1011" i="12"/>
  <c r="G988" i="12"/>
  <c r="F1016" i="12"/>
  <c r="G994" i="12"/>
  <c r="F1414" i="12"/>
  <c r="G1382" i="12"/>
  <c r="G995" i="12" l="1"/>
  <c r="G1093" i="12"/>
  <c r="G1031" i="12"/>
  <c r="F1054" i="12"/>
  <c r="G1181" i="12"/>
  <c r="F1661" i="12"/>
  <c r="F1477" i="12"/>
  <c r="G1414" i="12"/>
  <c r="F1036" i="12"/>
  <c r="G1016" i="12"/>
  <c r="F1030" i="12"/>
  <c r="G1011" i="12"/>
  <c r="G1017" i="12" s="1"/>
  <c r="F1196" i="12"/>
  <c r="G1166" i="12"/>
  <c r="F1072" i="12"/>
  <c r="G1055" i="12"/>
  <c r="G1116" i="12" l="1"/>
  <c r="G998" i="12"/>
  <c r="G999" i="12" s="1"/>
  <c r="F1707" i="12"/>
  <c r="G1661" i="12"/>
  <c r="G1054" i="12"/>
  <c r="F1213" i="12"/>
  <c r="F1088" i="12"/>
  <c r="G1072" i="12"/>
  <c r="F1210" i="12"/>
  <c r="G1196" i="12"/>
  <c r="F1052" i="12"/>
  <c r="G1030" i="12"/>
  <c r="F1056" i="12"/>
  <c r="G1036" i="12"/>
  <c r="F1517" i="12"/>
  <c r="G1477" i="12"/>
  <c r="G1037" i="12" l="1"/>
  <c r="G1040" i="12" s="1"/>
  <c r="G1134" i="12"/>
  <c r="G1020" i="12"/>
  <c r="G1213" i="12"/>
  <c r="F1235" i="12"/>
  <c r="G1707" i="12"/>
  <c r="F1902" i="12"/>
  <c r="G1902" i="12" s="1"/>
  <c r="F1555" i="12"/>
  <c r="G1517" i="12"/>
  <c r="F1075" i="12"/>
  <c r="G1056" i="12"/>
  <c r="F1069" i="12"/>
  <c r="G1052" i="12"/>
  <c r="G1057" i="12" s="1"/>
  <c r="F1232" i="12"/>
  <c r="G1210" i="12"/>
  <c r="F1125" i="12"/>
  <c r="G1088" i="12"/>
  <c r="G1021" i="12" l="1"/>
  <c r="E17" i="13" s="1"/>
  <c r="F17" i="13" s="1"/>
  <c r="G1041" i="12"/>
  <c r="E26" i="13" s="1"/>
  <c r="F26" i="13" s="1"/>
  <c r="G1153" i="12"/>
  <c r="G1060" i="12"/>
  <c r="G1061" i="12" s="1"/>
  <c r="G1235" i="12"/>
  <c r="F1257" i="12"/>
  <c r="F1149" i="12"/>
  <c r="G1125" i="12"/>
  <c r="F1254" i="12"/>
  <c r="G1232" i="12"/>
  <c r="F1086" i="12"/>
  <c r="G1069" i="12"/>
  <c r="F1090" i="12"/>
  <c r="G1075" i="12"/>
  <c r="F1645" i="12"/>
  <c r="G1555" i="12"/>
  <c r="G1076" i="12" l="1"/>
  <c r="G1174" i="12"/>
  <c r="F1276" i="12"/>
  <c r="G1257" i="12"/>
  <c r="F1668" i="12"/>
  <c r="G1645" i="12"/>
  <c r="F1113" i="12"/>
  <c r="G1090" i="12"/>
  <c r="F1102" i="12"/>
  <c r="G1086" i="12"/>
  <c r="F1291" i="12"/>
  <c r="G1254" i="12"/>
  <c r="F1168" i="12"/>
  <c r="G1149" i="12"/>
  <c r="G1091" i="12" l="1"/>
  <c r="G1199" i="12"/>
  <c r="G1079" i="12"/>
  <c r="G1080" i="12" s="1"/>
  <c r="G1276" i="12"/>
  <c r="F1309" i="12"/>
  <c r="F1192" i="12"/>
  <c r="G1168" i="12"/>
  <c r="F1341" i="12"/>
  <c r="G1291" i="12"/>
  <c r="F1130" i="12"/>
  <c r="G1102" i="12"/>
  <c r="F1131" i="12"/>
  <c r="G1113" i="12"/>
  <c r="F1859" i="12"/>
  <c r="G1668" i="12"/>
  <c r="G1114" i="12" l="1"/>
  <c r="G1221" i="12"/>
  <c r="G1094" i="12"/>
  <c r="G1095" i="12" s="1"/>
  <c r="G1309" i="12"/>
  <c r="F1327" i="12"/>
  <c r="F1965" i="12"/>
  <c r="G1859" i="12"/>
  <c r="F1150" i="12"/>
  <c r="G1131" i="12"/>
  <c r="F1145" i="12"/>
  <c r="G1130" i="12"/>
  <c r="G1132" i="12" s="1"/>
  <c r="F1359" i="12"/>
  <c r="G1341" i="12"/>
  <c r="F1212" i="12"/>
  <c r="G1192" i="12"/>
  <c r="E18" i="13" l="1"/>
  <c r="F18" i="13" s="1"/>
  <c r="G1243" i="12"/>
  <c r="G1117" i="12"/>
  <c r="G1118" i="12" s="1"/>
  <c r="G1327" i="12"/>
  <c r="F1416" i="12"/>
  <c r="F1234" i="12"/>
  <c r="G1212" i="12"/>
  <c r="F1383" i="12"/>
  <c r="G1359" i="12"/>
  <c r="G1365" i="12" s="1"/>
  <c r="F1167" i="12"/>
  <c r="G1145" i="12"/>
  <c r="F1171" i="12"/>
  <c r="G1150" i="12"/>
  <c r="F1986" i="12"/>
  <c r="G1986" i="12" s="1"/>
  <c r="G1965" i="12"/>
  <c r="G1151" i="12" l="1"/>
  <c r="G1154" i="12" s="1"/>
  <c r="G1265" i="12"/>
  <c r="G1135" i="12"/>
  <c r="G1136" i="12" s="1"/>
  <c r="G1416" i="12"/>
  <c r="F1713" i="12"/>
  <c r="F1194" i="12"/>
  <c r="G1171" i="12"/>
  <c r="F1190" i="12"/>
  <c r="G1167" i="12"/>
  <c r="G1172" i="12" s="1"/>
  <c r="F1479" i="12"/>
  <c r="G1383" i="12"/>
  <c r="F1256" i="12"/>
  <c r="G1234" i="12"/>
  <c r="G1155" i="12" l="1"/>
  <c r="E36" i="13" s="1"/>
  <c r="F36" i="13" s="1"/>
  <c r="G1281" i="12"/>
  <c r="G1713" i="12"/>
  <c r="F2006" i="12"/>
  <c r="G2006" i="12" s="1"/>
  <c r="G2010" i="12" s="1"/>
  <c r="F1386" i="12"/>
  <c r="G1256" i="12"/>
  <c r="F1500" i="12"/>
  <c r="G1479" i="12"/>
  <c r="F1209" i="12"/>
  <c r="G1190" i="12"/>
  <c r="F1218" i="12"/>
  <c r="G1194" i="12"/>
  <c r="G1197" i="12" l="1"/>
  <c r="G1299" i="12"/>
  <c r="G1175" i="12"/>
  <c r="F1240" i="12"/>
  <c r="G1218" i="12"/>
  <c r="F1231" i="12"/>
  <c r="G1209" i="12"/>
  <c r="F1534" i="12"/>
  <c r="G1500" i="12"/>
  <c r="F1399" i="12"/>
  <c r="G1386" i="12"/>
  <c r="G1219" i="12" l="1"/>
  <c r="G1176" i="12"/>
  <c r="E35" i="13" s="1"/>
  <c r="F35" i="13" s="1"/>
  <c r="G1315" i="12"/>
  <c r="G1200" i="12"/>
  <c r="F1415" i="12"/>
  <c r="G1399" i="12"/>
  <c r="F1600" i="12"/>
  <c r="G1534" i="12"/>
  <c r="F1253" i="12"/>
  <c r="G1231" i="12"/>
  <c r="F1262" i="12"/>
  <c r="G1240" i="12"/>
  <c r="G1332" i="12" l="1"/>
  <c r="G1351" i="12" s="1"/>
  <c r="G1241" i="12"/>
  <c r="G1201" i="12"/>
  <c r="E27" i="13" s="1"/>
  <c r="F27" i="13" s="1"/>
  <c r="G1222" i="12"/>
  <c r="G1223" i="12" s="1"/>
  <c r="F1278" i="12"/>
  <c r="G1262" i="12"/>
  <c r="F1275" i="12"/>
  <c r="G1253" i="12"/>
  <c r="F1615" i="12"/>
  <c r="G1600" i="12"/>
  <c r="F1466" i="12"/>
  <c r="G1415" i="12"/>
  <c r="G1263" i="12" l="1"/>
  <c r="E32" i="13"/>
  <c r="F32" i="13" s="1"/>
  <c r="G1367" i="12"/>
  <c r="G1244" i="12"/>
  <c r="G1245" i="12" s="1"/>
  <c r="F1478" i="12"/>
  <c r="G1466" i="12"/>
  <c r="F1629" i="12"/>
  <c r="G1615" i="12"/>
  <c r="F1292" i="12"/>
  <c r="G1275" i="12"/>
  <c r="F1295" i="12"/>
  <c r="G1278" i="12"/>
  <c r="G1279" i="12" l="1"/>
  <c r="G1389" i="12"/>
  <c r="G1266" i="12"/>
  <c r="F1311" i="12"/>
  <c r="G1295" i="12"/>
  <c r="F1308" i="12"/>
  <c r="G1292" i="12"/>
  <c r="F1643" i="12"/>
  <c r="G1629" i="12"/>
  <c r="F1498" i="12"/>
  <c r="G1478" i="12"/>
  <c r="G1297" i="12" l="1"/>
  <c r="G1267" i="12"/>
  <c r="G1405" i="12"/>
  <c r="G1282" i="12"/>
  <c r="F1531" i="12"/>
  <c r="G1498" i="12"/>
  <c r="F1666" i="12"/>
  <c r="G1643" i="12"/>
  <c r="F1326" i="12"/>
  <c r="G1308" i="12"/>
  <c r="F1329" i="12"/>
  <c r="G1311" i="12"/>
  <c r="E52" i="13" l="1"/>
  <c r="F52" i="13" s="1"/>
  <c r="G1313" i="12"/>
  <c r="G1316" i="12" s="1"/>
  <c r="G1283" i="12"/>
  <c r="E33" i="13" s="1"/>
  <c r="F33" i="13" s="1"/>
  <c r="G1424" i="12"/>
  <c r="G1300" i="12"/>
  <c r="G1301" i="12" s="1"/>
  <c r="F1348" i="12"/>
  <c r="G1329" i="12"/>
  <c r="F1347" i="12"/>
  <c r="G1347" i="12" s="1"/>
  <c r="G1326" i="12"/>
  <c r="F1881" i="12"/>
  <c r="G1666" i="12"/>
  <c r="F1553" i="12"/>
  <c r="G1531" i="12"/>
  <c r="G1317" i="12" l="1"/>
  <c r="E10" i="13" s="1"/>
  <c r="F10" i="13" s="1"/>
  <c r="G1330" i="12"/>
  <c r="G1438" i="12"/>
  <c r="F1617" i="12"/>
  <c r="G1553" i="12"/>
  <c r="F1926" i="12"/>
  <c r="G1881" i="12"/>
  <c r="F1384" i="12"/>
  <c r="G1348" i="12"/>
  <c r="G1349" i="12" s="1"/>
  <c r="G1452" i="12" l="1"/>
  <c r="G1470" i="12" s="1"/>
  <c r="G1487" i="12" s="1"/>
  <c r="G1368" i="12"/>
  <c r="G1352" i="12"/>
  <c r="G1353" i="12" s="1"/>
  <c r="G1333" i="12"/>
  <c r="G1334" i="12" s="1"/>
  <c r="F1402" i="12"/>
  <c r="G1384" i="12"/>
  <c r="G1387" i="12" s="1"/>
  <c r="F1989" i="12"/>
  <c r="G1926" i="12"/>
  <c r="F1647" i="12"/>
  <c r="G1617" i="12"/>
  <c r="G1369" i="12" l="1"/>
  <c r="E47" i="13" s="1"/>
  <c r="F47" i="13" s="1"/>
  <c r="G1504" i="12"/>
  <c r="G1523" i="12" s="1"/>
  <c r="G1540" i="12" s="1"/>
  <c r="E28" i="13"/>
  <c r="F28" i="13" s="1"/>
  <c r="F1861" i="12"/>
  <c r="G1647" i="12"/>
  <c r="F2021" i="12"/>
  <c r="G1989" i="12"/>
  <c r="F1421" i="12"/>
  <c r="G1402" i="12"/>
  <c r="G1403" i="12" s="1"/>
  <c r="G1560" i="12" l="1"/>
  <c r="G1575" i="12" s="1"/>
  <c r="G1406" i="12"/>
  <c r="G1390" i="12"/>
  <c r="F1467" i="12"/>
  <c r="G1421" i="12"/>
  <c r="G1422" i="12" s="1"/>
  <c r="F2034" i="12"/>
  <c r="G2021" i="12"/>
  <c r="G2025" i="12" s="1"/>
  <c r="F1879" i="12"/>
  <c r="G1861" i="12"/>
  <c r="G1407" i="12" l="1"/>
  <c r="E43" i="13" s="1"/>
  <c r="F43" i="13" s="1"/>
  <c r="G1391" i="12"/>
  <c r="E31" i="13" s="1"/>
  <c r="F31" i="13" s="1"/>
  <c r="G1590" i="12"/>
  <c r="F1903" i="12"/>
  <c r="G1879" i="12"/>
  <c r="F2046" i="12"/>
  <c r="G2034" i="12"/>
  <c r="G2037" i="12" s="1"/>
  <c r="F1484" i="12"/>
  <c r="G1467" i="12"/>
  <c r="G1468" i="12" s="1"/>
  <c r="G1604" i="12" l="1"/>
  <c r="G1425" i="12"/>
  <c r="G1426" i="12" s="1"/>
  <c r="F1501" i="12"/>
  <c r="G1484" i="12"/>
  <c r="G1485" i="12" s="1"/>
  <c r="F2058" i="12"/>
  <c r="G2046" i="12"/>
  <c r="G2049" i="12" s="1"/>
  <c r="F1924" i="12"/>
  <c r="G1903" i="12"/>
  <c r="G1621" i="12" l="1"/>
  <c r="G1471" i="12"/>
  <c r="G1472" i="12" s="1"/>
  <c r="F1945" i="12"/>
  <c r="G1924" i="12"/>
  <c r="F2071" i="12"/>
  <c r="G2058" i="12"/>
  <c r="G2062" i="12" s="1"/>
  <c r="F1520" i="12"/>
  <c r="G1501" i="12"/>
  <c r="G1502" i="12" s="1"/>
  <c r="G1634" i="12" l="1"/>
  <c r="G1439" i="12"/>
  <c r="G1440" i="12" s="1"/>
  <c r="E42" i="13"/>
  <c r="F42" i="13" s="1"/>
  <c r="G1488" i="12"/>
  <c r="F1537" i="12"/>
  <c r="G1520" i="12"/>
  <c r="G1521" i="12" s="1"/>
  <c r="F2083" i="12"/>
  <c r="G2071" i="12"/>
  <c r="G2074" i="12" s="1"/>
  <c r="F1967" i="12"/>
  <c r="G1945" i="12"/>
  <c r="G1489" i="12" l="1"/>
  <c r="G1653" i="12"/>
  <c r="G1505" i="12"/>
  <c r="G1506" i="12" s="1"/>
  <c r="E51" i="13" s="1"/>
  <c r="F51" i="13" s="1"/>
  <c r="F1988" i="12"/>
  <c r="G1967" i="12"/>
  <c r="F2095" i="12"/>
  <c r="G2095" i="12" s="1"/>
  <c r="G2098" i="12" s="1"/>
  <c r="G2083" i="12"/>
  <c r="G2086" i="12" s="1"/>
  <c r="F1554" i="12"/>
  <c r="G1537" i="12"/>
  <c r="G1538" i="12" s="1"/>
  <c r="E48" i="13" l="1"/>
  <c r="F48" i="13" s="1"/>
  <c r="G1674" i="12"/>
  <c r="G1453" i="12"/>
  <c r="G1454" i="12" s="1"/>
  <c r="E40" i="13"/>
  <c r="F40" i="13" s="1"/>
  <c r="G1524" i="12"/>
  <c r="G1525" i="12" s="1"/>
  <c r="F1571" i="12"/>
  <c r="G1554" i="12"/>
  <c r="G1558" i="12" s="1"/>
  <c r="F2155" i="12"/>
  <c r="G2155" i="12" s="1"/>
  <c r="G2160" i="12" s="1"/>
  <c r="G1988" i="12"/>
  <c r="G1687" i="12" l="1"/>
  <c r="G1541" i="12"/>
  <c r="F1586" i="12"/>
  <c r="G1571" i="12"/>
  <c r="G1573" i="12" s="1"/>
  <c r="G1542" i="12" l="1"/>
  <c r="E30" i="13" s="1"/>
  <c r="F30" i="13" s="1"/>
  <c r="G1700" i="12"/>
  <c r="G1561" i="12"/>
  <c r="F1599" i="12"/>
  <c r="G1586" i="12"/>
  <c r="G1588" i="12" s="1"/>
  <c r="G1718" i="12" l="1"/>
  <c r="G1562" i="12"/>
  <c r="G1576" i="12" s="1"/>
  <c r="G1577" i="12" s="1"/>
  <c r="F1618" i="12"/>
  <c r="G1599" i="12"/>
  <c r="G1602" i="12" s="1"/>
  <c r="G1737" i="12" l="1"/>
  <c r="G1591" i="12"/>
  <c r="G1592" i="12" s="1"/>
  <c r="E49" i="13" s="1"/>
  <c r="F1630" i="12"/>
  <c r="G1618" i="12"/>
  <c r="G1619" i="12" s="1"/>
  <c r="G1751" i="12" l="1"/>
  <c r="G1622" i="12"/>
  <c r="G1623" i="12" s="1"/>
  <c r="F1649" i="12"/>
  <c r="G1630" i="12"/>
  <c r="G1632" i="12" s="1"/>
  <c r="G1765" i="12" l="1"/>
  <c r="G1605" i="12"/>
  <c r="F49" i="13"/>
  <c r="F1671" i="12"/>
  <c r="G1649" i="12"/>
  <c r="G1651" i="12" s="1"/>
  <c r="G1606" i="12" l="1"/>
  <c r="E39" i="13" s="1"/>
  <c r="F39" i="13" s="1"/>
  <c r="G1779" i="12"/>
  <c r="G1635" i="12"/>
  <c r="G1636" i="12" s="1"/>
  <c r="F1715" i="12"/>
  <c r="G1671" i="12"/>
  <c r="G1672" i="12" s="1"/>
  <c r="G1793" i="12" l="1"/>
  <c r="G1654" i="12"/>
  <c r="G1655" i="12" s="1"/>
  <c r="F1867" i="12"/>
  <c r="G1715" i="12"/>
  <c r="G1716" i="12" s="1"/>
  <c r="G1806" i="12" l="1"/>
  <c r="G1675" i="12"/>
  <c r="G1676" i="12" s="1"/>
  <c r="F1891" i="12"/>
  <c r="G1867" i="12"/>
  <c r="G1869" i="12" s="1"/>
  <c r="G1821" i="12" l="1"/>
  <c r="G1738" i="12"/>
  <c r="G1739" i="12" s="1"/>
  <c r="G1719" i="12"/>
  <c r="G1720" i="12" s="1"/>
  <c r="F1913" i="12"/>
  <c r="G1891" i="12"/>
  <c r="G1892" i="12" s="1"/>
  <c r="G1833" i="12" l="1"/>
  <c r="G1688" i="12"/>
  <c r="G1689" i="12" s="1"/>
  <c r="F1934" i="12"/>
  <c r="G1913" i="12"/>
  <c r="G1914" i="12" s="1"/>
  <c r="G1849" i="12" l="1"/>
  <c r="E46" i="13"/>
  <c r="F46" i="13" s="1"/>
  <c r="G1752" i="12"/>
  <c r="G1753" i="12" s="1"/>
  <c r="F1953" i="12"/>
  <c r="G1934" i="12"/>
  <c r="G1935" i="12" s="1"/>
  <c r="G1871" i="12" l="1"/>
  <c r="G1850" i="12"/>
  <c r="G1851" i="12" s="1"/>
  <c r="G1701" i="12"/>
  <c r="G1702" i="12" s="1"/>
  <c r="E45" i="13"/>
  <c r="F45" i="13" s="1"/>
  <c r="F1974" i="12"/>
  <c r="G1953" i="12"/>
  <c r="G1955" i="12" s="1"/>
  <c r="G1894" i="12" l="1"/>
  <c r="G1872" i="12"/>
  <c r="G1873" i="12" s="1"/>
  <c r="G1766" i="12"/>
  <c r="G1767" i="12" s="1"/>
  <c r="F1994" i="12"/>
  <c r="G1974" i="12"/>
  <c r="G1976" i="12" s="1"/>
  <c r="G1916" i="12" l="1"/>
  <c r="G1895" i="12"/>
  <c r="G1896" i="12" s="1"/>
  <c r="F2145" i="12"/>
  <c r="G2146" i="12" s="1"/>
  <c r="G1994" i="12"/>
  <c r="G1995" i="12" s="1"/>
  <c r="G1937" i="12" l="1"/>
  <c r="G1917" i="12"/>
  <c r="G1918" i="12" s="1"/>
  <c r="G1780" i="12"/>
  <c r="G1781" i="12" s="1"/>
  <c r="E57" i="13" l="1"/>
  <c r="F57" i="13" s="1"/>
  <c r="G1957" i="12"/>
  <c r="G1938" i="12"/>
  <c r="G1939" i="12" s="1"/>
  <c r="G1978" i="12" l="1"/>
  <c r="G1958" i="12"/>
  <c r="G1959" i="12" s="1"/>
  <c r="G1794" i="12"/>
  <c r="G1795" i="12" s="1"/>
  <c r="G1997" i="12" l="1"/>
  <c r="G1979" i="12"/>
  <c r="G1980" i="12" s="1"/>
  <c r="G2012" i="12" l="1"/>
  <c r="G2027" i="12" s="1"/>
  <c r="G2028" i="12" s="1"/>
  <c r="G1998" i="12"/>
  <c r="G1999" i="12" s="1"/>
  <c r="G1807" i="12"/>
  <c r="G1808" i="12" s="1"/>
  <c r="G2039" i="12" l="1"/>
  <c r="G2051" i="12" s="1"/>
  <c r="G2064" i="12" s="1"/>
  <c r="G2076" i="12" s="1"/>
  <c r="G2088" i="12" s="1"/>
  <c r="G2100" i="12" s="1"/>
  <c r="G2117" i="12" s="1"/>
  <c r="G2132" i="12" s="1"/>
  <c r="G2029" i="12"/>
  <c r="G2013" i="12"/>
  <c r="G2014" i="12" s="1"/>
  <c r="G1822" i="12"/>
  <c r="G1823" i="12" s="1"/>
  <c r="G2118" i="12" l="1"/>
  <c r="G2119" i="12" s="1"/>
  <c r="E29" i="13" s="1"/>
  <c r="F29" i="13" s="1"/>
  <c r="G2148" i="12"/>
  <c r="G2133" i="12"/>
  <c r="G2134" i="12" s="1"/>
  <c r="G2040" i="12"/>
  <c r="G2041" i="12" s="1"/>
  <c r="E56" i="13"/>
  <c r="F56" i="13" s="1"/>
  <c r="G2162" i="12" l="1"/>
  <c r="G2163" i="12" s="1"/>
  <c r="G2164" i="12" s="1"/>
  <c r="G2149" i="12"/>
  <c r="G2150" i="12" s="1"/>
  <c r="G1834" i="12"/>
  <c r="G1835" i="12" s="1"/>
  <c r="E53" i="13" l="1"/>
  <c r="F53" i="13" s="1"/>
  <c r="G2052" i="12"/>
  <c r="G2053" i="12" s="1"/>
  <c r="G2065" i="12" l="1"/>
  <c r="G2066" i="12" s="1"/>
  <c r="G2077" i="12" l="1"/>
  <c r="G2078" i="12" s="1"/>
  <c r="E54" i="13"/>
  <c r="F54" i="13" s="1"/>
  <c r="G2089" i="12" l="1"/>
  <c r="G2090" i="12" s="1"/>
  <c r="E16" i="13"/>
  <c r="F16" i="13" s="1"/>
  <c r="G2101" i="12" l="1"/>
  <c r="E38" i="13"/>
  <c r="F38" i="13" s="1"/>
  <c r="G2102" i="12" l="1"/>
  <c r="E37" i="13" s="1"/>
  <c r="F37" i="13" s="1"/>
  <c r="F58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10</author>
  </authors>
  <commentList>
    <comment ref="L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10:</t>
        </r>
        <r>
          <rPr>
            <sz val="9"/>
            <color indexed="81"/>
            <rFont val="Tahoma"/>
            <family val="2"/>
          </rPr>
          <t xml:space="preserve">
(ترب سفيد و سياه،لبوي قرمز و سفيد، انواع كدو و بادنجان، انواع هويج، انواع فلفل، انواع كلم و ....)</t>
        </r>
      </text>
    </comment>
    <comment ref="Q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windows 10:</t>
        </r>
        <r>
          <rPr>
            <sz val="9"/>
            <color indexed="81"/>
            <rFont val="Tahoma"/>
            <family val="2"/>
          </rPr>
          <t xml:space="preserve">
(80درصد بسته بندی)</t>
        </r>
      </text>
    </comment>
    <comment ref="Q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windows 10:</t>
        </r>
        <r>
          <rPr>
            <sz val="9"/>
            <color indexed="81"/>
            <rFont val="Tahoma"/>
            <family val="2"/>
          </rPr>
          <t xml:space="preserve">
(80درصد بسته بندی)</t>
        </r>
      </text>
    </comment>
    <comment ref="AK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windows 10:</t>
        </r>
        <r>
          <rPr>
            <sz val="9"/>
            <color indexed="81"/>
            <rFont val="Tahoma"/>
            <family val="2"/>
          </rPr>
          <t xml:space="preserve">
 ،چاقو يكبار مصرف ،دستمال ،قند وشكر </t>
        </r>
      </text>
    </comment>
    <comment ref="AK3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windows 10:</t>
        </r>
        <r>
          <rPr>
            <sz val="9"/>
            <color indexed="81"/>
            <rFont val="Tahoma"/>
            <family val="2"/>
          </rPr>
          <t xml:space="preserve">
شله زرد در ظرف يك بار مصرف درب دار 250 گرم</t>
        </r>
      </text>
    </comment>
    <comment ref="AK4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windows 10:</t>
        </r>
        <r>
          <rPr>
            <sz val="9"/>
            <color indexed="81"/>
            <rFont val="Tahoma"/>
            <family val="2"/>
          </rPr>
          <t xml:space="preserve">
متوسط 1عدد یا لیمو سنگی 60 گرم</t>
        </r>
      </text>
    </comment>
    <comment ref="AK46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windows 10:</t>
        </r>
        <r>
          <rPr>
            <sz val="9"/>
            <color indexed="81"/>
            <rFont val="Tahoma"/>
            <family val="2"/>
          </rPr>
          <t xml:space="preserve">
(ماست 150گرم، نعناع خشک 5 گرم ،خیار 20 گرم</t>
        </r>
      </text>
    </comment>
    <comment ref="AK47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windows 10:</t>
        </r>
        <r>
          <rPr>
            <sz val="9"/>
            <color indexed="81"/>
            <rFont val="Tahoma"/>
            <family val="2"/>
          </rPr>
          <t xml:space="preserve">
(ماست 150گرم،كشمش 30 گرم و گردو 15گرم)</t>
        </r>
      </text>
    </comment>
  </commentList>
</comments>
</file>

<file path=xl/sharedStrings.xml><?xml version="1.0" encoding="utf-8"?>
<sst xmlns="http://schemas.openxmlformats.org/spreadsheetml/2006/main" count="5073" uniqueCount="547">
  <si>
    <t>چلو کباب کوبيده</t>
  </si>
  <si>
    <t>گوشت قلوه گاه گوسفندي</t>
  </si>
  <si>
    <t>روغن مايع</t>
  </si>
  <si>
    <t>آبليمو</t>
  </si>
  <si>
    <t>ليتر</t>
  </si>
  <si>
    <t>گوجه فرنگي</t>
  </si>
  <si>
    <t>پياز</t>
  </si>
  <si>
    <t>روغن سرخ کردني</t>
  </si>
  <si>
    <t>سينه مرغ(بدون کتف)</t>
  </si>
  <si>
    <t>کره حيواني</t>
  </si>
  <si>
    <t>عدد</t>
  </si>
  <si>
    <t>بسته</t>
  </si>
  <si>
    <t>ران  مرغ بي پوست</t>
  </si>
  <si>
    <t>زرشک</t>
  </si>
  <si>
    <t>شکر</t>
  </si>
  <si>
    <t>زعفران اصل</t>
  </si>
  <si>
    <t>مثقال</t>
  </si>
  <si>
    <t>رب گوجه فرنگي</t>
  </si>
  <si>
    <t>کرفس</t>
  </si>
  <si>
    <t>هويج</t>
  </si>
  <si>
    <t>فلفل دلمه سبز</t>
  </si>
  <si>
    <t>زرشک پلو با مرغ</t>
  </si>
  <si>
    <t>روغن زيتون</t>
  </si>
  <si>
    <t>سس مايونز</t>
  </si>
  <si>
    <t>باقلا منجمد</t>
  </si>
  <si>
    <t>شويد</t>
  </si>
  <si>
    <t>آبغوره</t>
  </si>
  <si>
    <t>سبزي پلوئي منجمد</t>
  </si>
  <si>
    <t>سير سبز</t>
  </si>
  <si>
    <t>آرد سفيد</t>
  </si>
  <si>
    <t>ليمو ترش</t>
  </si>
  <si>
    <t>آرد سوخاري</t>
  </si>
  <si>
    <t>سبزي پلو با ماهي قزل آلا</t>
  </si>
  <si>
    <t>استامبولي پلو</t>
  </si>
  <si>
    <t>سيب زميني</t>
  </si>
  <si>
    <t>کيوي</t>
  </si>
  <si>
    <t>کره  گياهي</t>
  </si>
  <si>
    <t>ماست</t>
  </si>
  <si>
    <t>چلو کباب بختياري</t>
  </si>
  <si>
    <t>عدس</t>
  </si>
  <si>
    <t>کشمش</t>
  </si>
  <si>
    <t>عدس پلو با گوشت</t>
  </si>
  <si>
    <t>خلال نارنج</t>
  </si>
  <si>
    <t>چلو خورشت قيمه نثار</t>
  </si>
  <si>
    <t>لپه</t>
  </si>
  <si>
    <t>ليمو عماني</t>
  </si>
  <si>
    <t>چلو خورشت قيمه سيب زميني</t>
  </si>
  <si>
    <t>بادمجان</t>
  </si>
  <si>
    <t>چلو خورشت قيمه بادمجان</t>
  </si>
  <si>
    <t>لوبيا سبز منجمد</t>
  </si>
  <si>
    <t>لوبيا پلو با گوشت</t>
  </si>
  <si>
    <t>لوبيا قرمز</t>
  </si>
  <si>
    <t>سبز ي قورمه اي منجمد</t>
  </si>
  <si>
    <t>سبزي شنبليله</t>
  </si>
  <si>
    <t>چلو خورشت قورمه سبزي</t>
  </si>
  <si>
    <t>قارچ</t>
  </si>
  <si>
    <t>چلو خورشت قيمه با قارچ</t>
  </si>
  <si>
    <t>سبزي پلو با تن ماهي</t>
  </si>
  <si>
    <t>تن ماهي</t>
  </si>
  <si>
    <t>سبزي جعفري</t>
  </si>
  <si>
    <t>چلو خورشت کرفس</t>
  </si>
  <si>
    <t>تخم مرغ</t>
  </si>
  <si>
    <t>کتلت با پلو</t>
  </si>
  <si>
    <t>شنيسل مرغ با پلو</t>
  </si>
  <si>
    <t>شويد باقالي پلو با مرغ</t>
  </si>
  <si>
    <t>رب انار</t>
  </si>
  <si>
    <t>کدو حلوايي</t>
  </si>
  <si>
    <t>مغز گردو درجه 2</t>
  </si>
  <si>
    <t>آلو خورشتي</t>
  </si>
  <si>
    <t>سبزي معطر</t>
  </si>
  <si>
    <t>چلو کباب نگيني</t>
  </si>
  <si>
    <t>سبزي اسفناج</t>
  </si>
  <si>
    <t>چلو خورشت آلو اسفناج</t>
  </si>
  <si>
    <t>ماهي شير</t>
  </si>
  <si>
    <t>سبزي پلو با ماهي شير</t>
  </si>
  <si>
    <t>استامبولي پلو با سويا</t>
  </si>
  <si>
    <t>سويا</t>
  </si>
  <si>
    <t>عدس پلو با سويا</t>
  </si>
  <si>
    <t>لوبيا پلو با سويا</t>
  </si>
  <si>
    <t>استامبولي پلو با قارچ</t>
  </si>
  <si>
    <t>مرغ برگر</t>
  </si>
  <si>
    <t>خيارشور</t>
  </si>
  <si>
    <t>ظرف يکبار مصرف دورچين(دلي درب دار)</t>
  </si>
  <si>
    <t>کوردن بلو</t>
  </si>
  <si>
    <t>آرد نخودچي</t>
  </si>
  <si>
    <t>کوکو سيب زميني آماده</t>
  </si>
  <si>
    <t>خوراک مرغ سوخاري</t>
  </si>
  <si>
    <t>کوکو سبزي آماده</t>
  </si>
  <si>
    <t>سرکه سفيد</t>
  </si>
  <si>
    <t>ماکاروني</t>
  </si>
  <si>
    <t>خوراک ماکاروني</t>
  </si>
  <si>
    <t>خوراک شنيسل مرغ</t>
  </si>
  <si>
    <t>گوشت خورشتي گوسفندي(نيمه ساخته)</t>
  </si>
  <si>
    <t>کشک</t>
  </si>
  <si>
    <t>نعناع خشک</t>
  </si>
  <si>
    <t>خوراک حليم بادمجان</t>
  </si>
  <si>
    <t>نخود فرنگي فريز(منجمد)</t>
  </si>
  <si>
    <t>خوراک الويه</t>
  </si>
  <si>
    <t>خوراک مرغ و قارچ</t>
  </si>
  <si>
    <t>خوراک جوجه کباب</t>
  </si>
  <si>
    <t>خوراک کوفته تبريزي</t>
  </si>
  <si>
    <t>ذرت منجمد</t>
  </si>
  <si>
    <t>دلستر</t>
  </si>
  <si>
    <t>شير</t>
  </si>
  <si>
    <t>آرد کيک</t>
  </si>
  <si>
    <t>خوراک جوجه چيني</t>
  </si>
  <si>
    <t>لوبيا چيتي</t>
  </si>
  <si>
    <t>چاقو يکبار مصرف</t>
  </si>
  <si>
    <t>فلفل دلمه گلخانه اي</t>
  </si>
  <si>
    <t>خوراک دلمه فلفل</t>
  </si>
  <si>
    <t>سوپ قارچ</t>
  </si>
  <si>
    <t>پنير و گردو و خرما</t>
  </si>
  <si>
    <t>مغز گردو درجه يک</t>
  </si>
  <si>
    <t>خرما</t>
  </si>
  <si>
    <t>ظرف پکيج(فوکري)</t>
  </si>
  <si>
    <t>پنير تکنفره 30 گرمي</t>
  </si>
  <si>
    <t>خوراک خيار و گوجه و پنير</t>
  </si>
  <si>
    <t>خيار درختي</t>
  </si>
  <si>
    <t>گوجه فرنگي گلخانه اي</t>
  </si>
  <si>
    <t>خوراک عدسي</t>
  </si>
  <si>
    <t>سير</t>
  </si>
  <si>
    <t>خوراک ميرزا قاسمي</t>
  </si>
  <si>
    <t>املت قارچ</t>
  </si>
  <si>
    <t>خوراک ماکاروني با سويا</t>
  </si>
  <si>
    <t>لوبيا سفيد</t>
  </si>
  <si>
    <t>نخود</t>
  </si>
  <si>
    <t>عصاره گوشت</t>
  </si>
  <si>
    <t>جو پوست کنده</t>
  </si>
  <si>
    <t>حلوا شکري 50 گرمي</t>
  </si>
  <si>
    <t>رشته آشي</t>
  </si>
  <si>
    <t>رشته پلويي</t>
  </si>
  <si>
    <t>رشته سوپ</t>
  </si>
  <si>
    <t>سبزي آش</t>
  </si>
  <si>
    <t>سبزي آش منجمد</t>
  </si>
  <si>
    <t>سس مايونز 20 گرمي</t>
  </si>
  <si>
    <t>عسل تکنفره 25 گرمي</t>
  </si>
  <si>
    <t>عصاره مرغ</t>
  </si>
  <si>
    <t>قاشق چاي خوري يکبار مصرف</t>
  </si>
  <si>
    <t>کره 10 گرمي</t>
  </si>
  <si>
    <t>گلاب</t>
  </si>
  <si>
    <t>گندم</t>
  </si>
  <si>
    <t>مربا 25 گرمي</t>
  </si>
  <si>
    <t>ناگت مرغ</t>
  </si>
  <si>
    <t>پکيج کره و مربا</t>
  </si>
  <si>
    <t>پکيج حلوا ارده و کره</t>
  </si>
  <si>
    <t>پکيج کره و عسل</t>
  </si>
  <si>
    <t>جمع</t>
  </si>
  <si>
    <t>پرس</t>
  </si>
  <si>
    <t>پوره سیب زمینی</t>
  </si>
  <si>
    <t>خوراک میگو</t>
  </si>
  <si>
    <t>خیارشور</t>
  </si>
  <si>
    <t>پکیج تخم مرغ</t>
  </si>
  <si>
    <t>پکيج پنیر خیار گوجه</t>
  </si>
  <si>
    <t>خیار</t>
  </si>
  <si>
    <t>چاقويکبار مصرف</t>
  </si>
  <si>
    <t>سوپ جو</t>
  </si>
  <si>
    <t>سبز ي جعفري منجمد</t>
  </si>
  <si>
    <t>سوپ ورميشل</t>
  </si>
  <si>
    <t>آش رشته</t>
  </si>
  <si>
    <t>آش جو</t>
  </si>
  <si>
    <t>سوپ شير</t>
  </si>
  <si>
    <t>سیر</t>
  </si>
  <si>
    <t>راگو</t>
  </si>
  <si>
    <t>گوجه فرنگی</t>
  </si>
  <si>
    <t>سس کچاب تکنفره</t>
  </si>
  <si>
    <t>خیار شور</t>
  </si>
  <si>
    <t>روغن مخصوص سرخ کردنی</t>
  </si>
  <si>
    <t>کاهو(رسمی یا پیچ)</t>
  </si>
  <si>
    <t>نام غذا</t>
  </si>
  <si>
    <t>مواداولیه</t>
  </si>
  <si>
    <t>واحد</t>
  </si>
  <si>
    <t>قیمت تمام شده</t>
  </si>
  <si>
    <t>نمک فلفل و سایر ادویه جات</t>
  </si>
  <si>
    <t>به مقدار لازم</t>
  </si>
  <si>
    <t>سبزی کرفس خرد شده منجمد</t>
  </si>
  <si>
    <t>کرفس منجمد</t>
  </si>
  <si>
    <t>سبزي نعناع و جعفری منجمد</t>
  </si>
  <si>
    <t>روغن مخصوص سرخ كردني</t>
  </si>
  <si>
    <t>100گرم</t>
  </si>
  <si>
    <t xml:space="preserve">قارچ </t>
  </si>
  <si>
    <t>روغن سرخ كردني</t>
  </si>
  <si>
    <t>چلو خورشت فسنجان با گوشت بوقلمون</t>
  </si>
  <si>
    <t>مغز گردو</t>
  </si>
  <si>
    <t>چلوكباب كوبيده مرغ</t>
  </si>
  <si>
    <t>1 بسته</t>
  </si>
  <si>
    <t xml:space="preserve">تخم مرغ </t>
  </si>
  <si>
    <t>كشمش پلوئي</t>
  </si>
  <si>
    <t>زعفران نثاء برنج</t>
  </si>
  <si>
    <t>كشمش</t>
  </si>
  <si>
    <t>1 عدد</t>
  </si>
  <si>
    <t xml:space="preserve">ليموترش </t>
  </si>
  <si>
    <t>يك عدد متوسط</t>
  </si>
  <si>
    <t>2 عدد</t>
  </si>
  <si>
    <t>نرگسي اسفناج</t>
  </si>
  <si>
    <t xml:space="preserve">اسفناج </t>
  </si>
  <si>
    <t xml:space="preserve">گوشت چرخ كرده </t>
  </si>
  <si>
    <t>خوراك لوبيا چيتي و قارچ</t>
  </si>
  <si>
    <t>سيب زميني خام</t>
  </si>
  <si>
    <t>سس مايونز تكنفره</t>
  </si>
  <si>
    <t>نان باگت فرانسوي 150گرمي</t>
  </si>
  <si>
    <t>خيار شور</t>
  </si>
  <si>
    <t>كاهو (رسمي يا پيچ)</t>
  </si>
  <si>
    <t>سس كچاب تكنفره</t>
  </si>
  <si>
    <t xml:space="preserve"> روغن مايع سرخ كردني </t>
  </si>
  <si>
    <t>املت گوجه فرنگي</t>
  </si>
  <si>
    <t>نيمرو</t>
  </si>
  <si>
    <t>چلو خورشت قيمه سيب زميني با گوشت گوسفند</t>
  </si>
  <si>
    <t>چلو خورشت قورمه سبزي با گوشت گوسفند</t>
  </si>
  <si>
    <t>انواع ماءالشعير با طعم ميوه اي  330 سي سي</t>
  </si>
  <si>
    <t>قوطي</t>
  </si>
  <si>
    <t>انواع ماءالشعير با طعم ميوه اي 330 سي سي</t>
  </si>
  <si>
    <t>آب ميوه 250 سي سي پالپ دار داخل قوطي</t>
  </si>
  <si>
    <t>شله زرد در ظرف يك بار مصرف درب دار 250 گرم</t>
  </si>
  <si>
    <t xml:space="preserve">آب معدني ليواني </t>
  </si>
  <si>
    <t>تتراپگ</t>
  </si>
  <si>
    <t>پياز پاك شده 100 گرم</t>
  </si>
  <si>
    <t>زيتون پرورده بسته بندي75 گرمي</t>
  </si>
  <si>
    <t>زيتون معمولي بسته بندي 100 گرمي</t>
  </si>
  <si>
    <t>ماست موسير 100 گرمي</t>
  </si>
  <si>
    <t>آب معدني يا آب آشاميدني 500 سي سي</t>
  </si>
  <si>
    <t>بطري</t>
  </si>
  <si>
    <t>پنير تك نفره (30 گرم)</t>
  </si>
  <si>
    <t>شیر معمولی پاکتی 200 سی سی</t>
  </si>
  <si>
    <t>انواع شیر پاکتی طعم دار 200 سی سی</t>
  </si>
  <si>
    <t>انواع سبزیجات آبپز یا بخار پز شده یا خام</t>
  </si>
  <si>
    <t xml:space="preserve">ظرف يكبار مصرف درب دار فوم  يك پرسي </t>
  </si>
  <si>
    <t>آرد سوخاری</t>
  </si>
  <si>
    <t xml:space="preserve">سبزي معطرمنجمد </t>
  </si>
  <si>
    <t>شنیسل مرغ آماده</t>
  </si>
  <si>
    <t>روغن مایع</t>
  </si>
  <si>
    <t xml:space="preserve">سبزي معطر منجمد </t>
  </si>
  <si>
    <t xml:space="preserve">ظرف يکبار مصرف دورچين(دلي درب دار) کوتاه </t>
  </si>
  <si>
    <t>ميگو پاک شده</t>
  </si>
  <si>
    <t>آبگوشت سنتی</t>
  </si>
  <si>
    <t>سالاد الويه تکنفره 200گرمی</t>
  </si>
  <si>
    <t>خامه 100گرمی</t>
  </si>
  <si>
    <t xml:space="preserve">سبزي جعفري منجمد </t>
  </si>
  <si>
    <t>سبزی اسفناج</t>
  </si>
  <si>
    <t>پیاز</t>
  </si>
  <si>
    <t>هويج ،كدو حلوایی،آْلو يا سيب</t>
  </si>
  <si>
    <t>هويج ،كدوحلوایی ،آلو يا سيب</t>
  </si>
  <si>
    <t xml:space="preserve">سیب زمینی </t>
  </si>
  <si>
    <t>چلو خورشت قورمه سبزي با گوشت بوقلمون</t>
  </si>
  <si>
    <t>چلو خورشت قورمه سبزي بدون گوشت با قارچ</t>
  </si>
  <si>
    <t>فیله مرغ سوخاری</t>
  </si>
  <si>
    <t>چلو جوجه چوبی</t>
  </si>
  <si>
    <t>آلو</t>
  </si>
  <si>
    <t xml:space="preserve">انواع خوراكهاي آماده طبخ </t>
  </si>
  <si>
    <t>خوراك كوبيده</t>
  </si>
  <si>
    <t>گوجه فرنگي ليمو يا نارنج</t>
  </si>
  <si>
    <t xml:space="preserve">خوراك جوجه چوبي </t>
  </si>
  <si>
    <t>جوجه كباب بدون استخوان</t>
  </si>
  <si>
    <t xml:space="preserve">زعفران </t>
  </si>
  <si>
    <t>فلفل دلمه اي ،كره تاب،نمك،فلفل،آبليمو ، پياز و...</t>
  </si>
  <si>
    <t>به مقداركافي</t>
  </si>
  <si>
    <t>گوجه ، نارنج يا ليمو</t>
  </si>
  <si>
    <t>خوراك جوجه كباب با استخوان</t>
  </si>
  <si>
    <t>جوجه كباب با استخوان</t>
  </si>
  <si>
    <t>خوراك كوبيده مرغ</t>
  </si>
  <si>
    <t xml:space="preserve">به مقدار لازم </t>
  </si>
  <si>
    <t xml:space="preserve">انواع پكيج ها </t>
  </si>
  <si>
    <t xml:space="preserve">پك قاشق يكبار مصرف ،چاقو يكبار مصرف ،دستمال ،قند وشكر </t>
  </si>
  <si>
    <t xml:space="preserve">  ظرف درب دار مخصوص پكيج</t>
  </si>
  <si>
    <t>انواع آش وسوپ</t>
  </si>
  <si>
    <t>عدسي</t>
  </si>
  <si>
    <t>ماش/بلغورگندم</t>
  </si>
  <si>
    <t xml:space="preserve">مقدار لازم </t>
  </si>
  <si>
    <t>دو عدد</t>
  </si>
  <si>
    <t>انواع ساندویچ</t>
  </si>
  <si>
    <t xml:space="preserve">انواع سالاد </t>
  </si>
  <si>
    <t xml:space="preserve">پياز </t>
  </si>
  <si>
    <t xml:space="preserve">خيار </t>
  </si>
  <si>
    <t xml:space="preserve">به مقدار كافي </t>
  </si>
  <si>
    <t>كاهو پاك شده آماده</t>
  </si>
  <si>
    <t>انواع نوشابه</t>
  </si>
  <si>
    <t>انواع دوغ</t>
  </si>
  <si>
    <t>انواع صيفي آب پز يا بخار پز شده (ترب سفيد و سياه،لبوي قرمز و سفيد، انواع كدو و بادنجان، انواع هويج، انواع فلفل، انواع كلم و ....)</t>
  </si>
  <si>
    <t>انواع ترشي بسته بندي 100 گرم</t>
  </si>
  <si>
    <t>شور بسته بندی 100 گرمي</t>
  </si>
  <si>
    <t>ماست 100 گرمي پرچرب</t>
  </si>
  <si>
    <t>ماست 100 گرمي  کم چرب</t>
  </si>
  <si>
    <t>انواع ماست سبزيجات 100 گرمی</t>
  </si>
  <si>
    <t>آب ميوه 200 سي سي تتراپک</t>
  </si>
  <si>
    <t>ردیف</t>
  </si>
  <si>
    <t xml:space="preserve">ران مرغ </t>
  </si>
  <si>
    <t>لیمو شیرازی متوسط 1عدد یا لیمو سنگی 60 گرم</t>
  </si>
  <si>
    <t xml:space="preserve">قاشق یا چنگال یا چاقو يكبار مصرف </t>
  </si>
  <si>
    <t>آب قلم</t>
  </si>
  <si>
    <t xml:space="preserve">گوجه </t>
  </si>
  <si>
    <t xml:space="preserve">فیله مرغ </t>
  </si>
  <si>
    <t>سبزي قورمه منجمد</t>
  </si>
  <si>
    <t>سيب زمينی</t>
  </si>
  <si>
    <t>کیلوگرم</t>
  </si>
  <si>
    <t>آبلیموی تک نفره 10 گرمی</t>
  </si>
  <si>
    <t>آب نارنج تک نفره 10 گرمی</t>
  </si>
  <si>
    <t>آب معدنی یک و نیم لیتری</t>
  </si>
  <si>
    <t>بطری</t>
  </si>
  <si>
    <t>مربا 25 گرمی تکنفره</t>
  </si>
  <si>
    <t>عسل 25 گرمی تکنفره</t>
  </si>
  <si>
    <t>سس انار تک نفره 20 گرمی</t>
  </si>
  <si>
    <t>حلوا شکری 50 گرمی</t>
  </si>
  <si>
    <t>ظرف تک خانه آلومینیومی نیم پرسی با درب</t>
  </si>
  <si>
    <t>قاشق یکبار مصرف چایخوری</t>
  </si>
  <si>
    <t>ماهي قزل آلا  پاک کرده</t>
  </si>
  <si>
    <t xml:space="preserve">ميوه  </t>
  </si>
  <si>
    <t>کيلوگرم</t>
  </si>
  <si>
    <t>مقدار پارس خودرو</t>
  </si>
  <si>
    <t>ماست فله</t>
  </si>
  <si>
    <t>ليمو ترش،نارنج</t>
  </si>
  <si>
    <t>سرکه</t>
  </si>
  <si>
    <t>تخم مرغ(33درصد یه عدد تخم مرغ)</t>
  </si>
  <si>
    <t>سس مایونز</t>
  </si>
  <si>
    <t>سیب زمینی خلال(خام)</t>
  </si>
  <si>
    <t>چلو خورشت فسنجان
(گوشت قلقلی)</t>
  </si>
  <si>
    <t xml:space="preserve">جدول آنالیز منوهای غذایی شرکت پارس خودرو </t>
  </si>
  <si>
    <t>عدس پلو باكشمش خرما بدون گوشت</t>
  </si>
  <si>
    <t>چلو خورشت آلو اسفناج با
 گوشت بوقلمون</t>
  </si>
  <si>
    <t>چلو خورشت آلو اسفناج با
 مرغ</t>
  </si>
  <si>
    <t>گوشت ران  و سردست گوساله تازه</t>
  </si>
  <si>
    <t>گوشت قلوه گاه گوسفندي تازه</t>
  </si>
  <si>
    <t>سينه مرغ(بدون کتف) تازه</t>
  </si>
  <si>
    <t xml:space="preserve">کره حيواني </t>
  </si>
  <si>
    <t>ساشه روغن زیتون یاکره تک نفره(10گرمی)</t>
  </si>
  <si>
    <t>ران  مرغ بي پوست تازه</t>
  </si>
  <si>
    <t>گوشت سينه مرغ بدون استخوان تازه</t>
  </si>
  <si>
    <t>گوشت بوقلمون تازه</t>
  </si>
  <si>
    <t>لوبيا قرمز یا چیتی درجه یک</t>
  </si>
  <si>
    <t>گوشت گوسفندی بدون استخوان تازه</t>
  </si>
  <si>
    <t>گوشت مغز راسته گوساله تازه</t>
  </si>
  <si>
    <t>قلوه گاه گوسفند تازه</t>
  </si>
  <si>
    <t>خوارک ها</t>
  </si>
  <si>
    <t>سينه مرغ(بدون کتف)تازه</t>
  </si>
  <si>
    <t>سوسیس کوکتل 80درصد</t>
  </si>
  <si>
    <t>خوراک مرغ آب پز</t>
  </si>
  <si>
    <t>گوشت ران و کف دست گوسفندي تازه</t>
  </si>
  <si>
    <t>نان بربری</t>
  </si>
  <si>
    <t>پکيج خامه ساده و  عسل</t>
  </si>
  <si>
    <t>بامبه</t>
  </si>
  <si>
    <t xml:space="preserve">خرما </t>
  </si>
  <si>
    <t>سه عدد میوه(600گرم)</t>
  </si>
  <si>
    <t xml:space="preserve">سبزي آش </t>
  </si>
  <si>
    <t xml:space="preserve">گوشت گوسفندي تازه بدون استخوان </t>
  </si>
  <si>
    <t xml:space="preserve"> خوراک آش شله قلمكار
(یک وعده غذایی)</t>
  </si>
  <si>
    <t>ناگت مرغ آماده</t>
  </si>
  <si>
    <t>مرغ برگر آماده</t>
  </si>
  <si>
    <t>همبرگر80 درصد</t>
  </si>
  <si>
    <t>خوراک همبرگر آماده</t>
  </si>
  <si>
    <t>کوردن بلو آماده</t>
  </si>
  <si>
    <t xml:space="preserve"> کوکو سيب زميني آماده</t>
  </si>
  <si>
    <t xml:space="preserve">خوراک کنسرو تن ماهي </t>
  </si>
  <si>
    <t xml:space="preserve"> فلافل</t>
  </si>
  <si>
    <t xml:space="preserve">فلافل آماده شده </t>
  </si>
  <si>
    <t>حلیم</t>
  </si>
  <si>
    <t>سینه مرغ تازه</t>
  </si>
  <si>
    <t>نارنج</t>
  </si>
  <si>
    <t>لیموترش یا نارنج</t>
  </si>
  <si>
    <t>خلال بادام درجه یک</t>
  </si>
  <si>
    <t>خلال پسته درجه یک</t>
  </si>
  <si>
    <t>چلو خورشت فسنجان با مرغ</t>
  </si>
  <si>
    <t>خوراک کتلت
(2 عدد چانه خام 150گرمی)</t>
  </si>
  <si>
    <t>خوراک ماهي کبابی</t>
  </si>
  <si>
    <t>خوراک کشک و بادمجان
(250 گرم پخته)</t>
  </si>
  <si>
    <t>کره 20 گرمي</t>
  </si>
  <si>
    <t>پکيج خامه شکلاتي یا خامه عسل</t>
  </si>
  <si>
    <t>پک میوه</t>
  </si>
  <si>
    <t xml:space="preserve">سالاد  شيرازي </t>
  </si>
  <si>
    <t>سالاد فصل 150 گرم</t>
  </si>
  <si>
    <t>لیموترش</t>
  </si>
  <si>
    <t>ته چين مرغ
100گرم</t>
  </si>
  <si>
    <t>رشته پلو با گوشت ، خرما وكشمش</t>
  </si>
  <si>
    <t>نمك -فلفل وساير ادویه و مواد لازم</t>
  </si>
  <si>
    <t>نمك -فلفل، نعناع وساير ادویه و مواد لازم</t>
  </si>
  <si>
    <t>کره حیوانی</t>
  </si>
  <si>
    <t xml:space="preserve">گوشت مرغ تازه </t>
  </si>
  <si>
    <t>کره</t>
  </si>
  <si>
    <t>ساير ادویه جات و مواد لازم</t>
  </si>
  <si>
    <t>انواع نوشیدنی ، دسر، ظرف یکبار مصرف</t>
  </si>
  <si>
    <t>سبزی خوردن بسته بندی پاک شده</t>
  </si>
  <si>
    <t>زیتون درجه یک 40 گرم</t>
  </si>
  <si>
    <t>خیارشور درجه یک 40 گرم</t>
  </si>
  <si>
    <t>گوجه فرنگي 60 گرم</t>
  </si>
  <si>
    <t>خيار شور بسته بندی 100 گرمي</t>
  </si>
  <si>
    <t>انواع بستني 100 گرمي</t>
  </si>
  <si>
    <t>انواع بستنی 70 گرمی</t>
  </si>
  <si>
    <t>انواع ژله 100 گرمي</t>
  </si>
  <si>
    <t xml:space="preserve"> دسرشکلاتی یا زعفرانی  100 گرمي</t>
  </si>
  <si>
    <t>روغن زيتون ساشه تك نفره 10 گرمي</t>
  </si>
  <si>
    <t>ماست خیار(ماست 150گرم، نعناع خشک 5 گرم ،خیار 20 گرم</t>
  </si>
  <si>
    <t>ماست كشمش و گردو(ماست 150گرم،كشمش 30 گرم و گردو 15گرم)</t>
  </si>
  <si>
    <t>خرما درجه یک 30 گرم</t>
  </si>
  <si>
    <t>سس كچاپ یا فرانسه يا مايونز 20 گرمي</t>
  </si>
  <si>
    <t>ظرف یکبارمصرف خوزستان200 سی سی</t>
  </si>
  <si>
    <t>ظرف يكبار مصرف گیاهی خورشتی 300 سی سی</t>
  </si>
  <si>
    <t xml:space="preserve">ظرف یکبارمصرف گیاهی 550 سی سی </t>
  </si>
  <si>
    <t>ظرف یکبارمصرف گیاهی آبگوشتی 1000 سی سی</t>
  </si>
  <si>
    <t>ظرف یکبارمصرف آلومینیومی دوخانه بزرگ با درب</t>
  </si>
  <si>
    <t>گوشت چلوئي گوسفندي  با استخوان</t>
  </si>
  <si>
    <t>شويد باقالي پلو با گوشت
(گوشت بدون استخوان 265 گرم و با استخوان 320 گرم)</t>
  </si>
  <si>
    <t>چلو گوشت
(گوشت بدون استخوان 265 گرم و با استخوان 320 گرم)</t>
  </si>
  <si>
    <t>آرد نخودچی</t>
  </si>
  <si>
    <t xml:space="preserve">جمع </t>
  </si>
  <si>
    <t>دستمال کاغذی 10 برگی</t>
  </si>
  <si>
    <t>بند 1: درغذاهای برنجی نثار زعفرانی تهیه گردد( مقدار5 گرم از آنالیز برنج محاسبه گردد.)</t>
  </si>
  <si>
    <t>بند3: روزانه 1000 پرس غذای یکبار مصرف در نظر گرفته شود.</t>
  </si>
  <si>
    <t>اکبرجوجه</t>
  </si>
  <si>
    <t>سس انار 20 گرمی</t>
  </si>
  <si>
    <t>بامیه</t>
  </si>
  <si>
    <t>50گرم</t>
  </si>
  <si>
    <t>مغزگردو</t>
  </si>
  <si>
    <t>ظرف تک خانه آلومینیوم 500 با درب(11گرم)</t>
  </si>
  <si>
    <t>بند 2: گوشت قرمز و گوشت مرغ در کلیه غذاها بصورت تازه می بایست تامین گردد و در صورت تامین گوشت بصورت منجمدی برای هر پرس غذا مبلغ 20 درصد از هزینه تمام شده کسر گردد.</t>
  </si>
  <si>
    <t>خلال سیب زمینی</t>
  </si>
  <si>
    <t>چلو جوجه کباب
(سینه مرغ)</t>
  </si>
  <si>
    <t>چلو جوجه کباب
(ران بی خس مرغ)</t>
  </si>
  <si>
    <t>خوراک شنيسل مرغ
(بخارپز)</t>
  </si>
  <si>
    <t>چلو کباب وزیری</t>
  </si>
  <si>
    <t xml:space="preserve"> سوسیس سیب زمینی</t>
  </si>
  <si>
    <t>ماهي قزل آلا  پاک کرده(بدون سرو دم)</t>
  </si>
  <si>
    <t>ران  مرغ تازه بی خس شده</t>
  </si>
  <si>
    <t xml:space="preserve"> سیب زمینی</t>
  </si>
  <si>
    <t>خوراک بال کبابی</t>
  </si>
  <si>
    <t>بال جوجه</t>
  </si>
  <si>
    <t>خوراک کتف کبابی</t>
  </si>
  <si>
    <t>کتف بدون پوست جوجه</t>
  </si>
  <si>
    <t>لوبیا سبز</t>
  </si>
  <si>
    <t>خلال پسته</t>
  </si>
  <si>
    <t>خلال بادام</t>
  </si>
  <si>
    <t>سینه مرغ</t>
  </si>
  <si>
    <t xml:space="preserve">پكيج افطاري </t>
  </si>
  <si>
    <t>قند حبه ای</t>
  </si>
  <si>
    <t>ساشه آبلیمو یا نارنج</t>
  </si>
  <si>
    <t>فیله مرغ</t>
  </si>
  <si>
    <t xml:space="preserve">  ساندويچ كالباس خشك 
گوشت</t>
  </si>
  <si>
    <t xml:space="preserve">  ساندويچ كالباس خشك
مرغ </t>
  </si>
  <si>
    <t>كالباس خشك مرغ  (80درصد بسته بندی)</t>
  </si>
  <si>
    <t>كالباس خشك گوشت  (80درصد بسته بندی)</t>
  </si>
  <si>
    <t xml:space="preserve">خامه  100گرمی عسلی یا شکلاتی </t>
  </si>
  <si>
    <t xml:space="preserve">فی </t>
  </si>
  <si>
    <t>مبلغ نهایی</t>
  </si>
  <si>
    <t xml:space="preserve">ردیف </t>
  </si>
  <si>
    <t xml:space="preserve">مبلغ </t>
  </si>
  <si>
    <t xml:space="preserve">کالا </t>
  </si>
  <si>
    <t xml:space="preserve">پروتیین </t>
  </si>
  <si>
    <t xml:space="preserve">خشکبار </t>
  </si>
  <si>
    <t xml:space="preserve">حبوبات </t>
  </si>
  <si>
    <t xml:space="preserve">تره بار </t>
  </si>
  <si>
    <t xml:space="preserve">نوشیدنی </t>
  </si>
  <si>
    <t xml:space="preserve">لبنیات </t>
  </si>
  <si>
    <t>رديف</t>
  </si>
  <si>
    <t>فراوانی تا آذر1401</t>
  </si>
  <si>
    <t>فراوانی تقریبی  سال 1403</t>
  </si>
  <si>
    <t>قیمت فی</t>
  </si>
  <si>
    <t>قیمت فی * فراوانی</t>
  </si>
  <si>
    <t>چلوخورش قيمه سيب زميني</t>
  </si>
  <si>
    <t>چلوخورش قورمه سبزي</t>
  </si>
  <si>
    <t>چلوخورش قيمه كدو يا بادمجان</t>
  </si>
  <si>
    <t>چلوخورش فسنجان با گوشت</t>
  </si>
  <si>
    <t>چلوكباب كوبيده</t>
  </si>
  <si>
    <t>چلوكباب برگ</t>
  </si>
  <si>
    <t>جوجه چوبی</t>
  </si>
  <si>
    <t>چلوکباب وزیری</t>
  </si>
  <si>
    <t>جوجه كباب بی استخوان و با استخوان</t>
  </si>
  <si>
    <t>شوید باقالی پلو با گوشت گوسفندی(چلو ماهیچه)</t>
  </si>
  <si>
    <t>زرشك پلو با مرغ سرخ شده</t>
  </si>
  <si>
    <t>لوبياپلو ـ عدس پلو با گوشت</t>
  </si>
  <si>
    <t>چلوكباب بختياري</t>
  </si>
  <si>
    <t xml:space="preserve"> شنيسل مرغ با برنج</t>
  </si>
  <si>
    <t>خوراك شنيسل مرغ</t>
  </si>
  <si>
    <t>خوراك كتلت</t>
  </si>
  <si>
    <t>خوراك مرغ</t>
  </si>
  <si>
    <t>چلوخورش فسنجان با مرغ</t>
  </si>
  <si>
    <t>شویدپلو با مرغ</t>
  </si>
  <si>
    <t>چلوكباب كوبيده ميكس</t>
  </si>
  <si>
    <t>چلو اکبر جوجه</t>
  </si>
  <si>
    <t>استامبولی گوشت</t>
  </si>
  <si>
    <t>سبزی پلو با ماهی قزل آلا</t>
  </si>
  <si>
    <t>خوراک ماکارونی با گوشت</t>
  </si>
  <si>
    <t>خوراك كوفته تبريزي</t>
  </si>
  <si>
    <t>خوراك سوسيس سيب زميني</t>
  </si>
  <si>
    <t>خوراک کالباس</t>
  </si>
  <si>
    <t>خوراك كشك و بادمجان</t>
  </si>
  <si>
    <t>خوراك راگو</t>
  </si>
  <si>
    <t>خوراك شنيتسل ماهي</t>
  </si>
  <si>
    <t>خوراک مرغ وقارچ</t>
  </si>
  <si>
    <t>خوراک حلیم بادمجان</t>
  </si>
  <si>
    <t>خوراک کوکوسبزی</t>
  </si>
  <si>
    <t>خوراک کوکو سیب زمینی</t>
  </si>
  <si>
    <t>املت گوجه فرنگی</t>
  </si>
  <si>
    <t>نان پنیر مغز گردو خرما</t>
  </si>
  <si>
    <t>خوراک سبزیجات  رژیمی</t>
  </si>
  <si>
    <t>خوراک ماهی کبابی  رژیمی</t>
  </si>
  <si>
    <t>خوراک مرغ آب پز رژیمی</t>
  </si>
  <si>
    <t>کوبیده مرغ با سویا رژیمی</t>
  </si>
  <si>
    <t>الویه</t>
  </si>
  <si>
    <t>تخم مرغ سیب زمینی کره</t>
  </si>
  <si>
    <t>فلافل</t>
  </si>
  <si>
    <t>خوراک عدسی</t>
  </si>
  <si>
    <t>خوراک لوبیا</t>
  </si>
  <si>
    <t>رشته پلو</t>
  </si>
  <si>
    <t>میرزاقاسمی</t>
  </si>
  <si>
    <t>خوراک کتف و بال</t>
  </si>
  <si>
    <t>قیمه نثار</t>
  </si>
  <si>
    <t>آش شله قلم کار</t>
  </si>
  <si>
    <t>جمع کل</t>
  </si>
  <si>
    <t>بطريPET</t>
  </si>
  <si>
    <t xml:space="preserve">آب قلم </t>
  </si>
  <si>
    <t xml:space="preserve">آب معدنی لیوانی </t>
  </si>
  <si>
    <t>آب معدنی 500 cc</t>
  </si>
  <si>
    <t xml:space="preserve">آب معدنی 1.5 لیتری </t>
  </si>
  <si>
    <t xml:space="preserve">آب میوه 200ccتتراپک </t>
  </si>
  <si>
    <t>آب میوه 250 ccپالپ دار قوطی</t>
  </si>
  <si>
    <t xml:space="preserve">آبغوره </t>
  </si>
  <si>
    <t>آرد نخود چی</t>
  </si>
  <si>
    <t>اسفناج</t>
  </si>
  <si>
    <t>کالا</t>
  </si>
  <si>
    <t>مقداری</t>
  </si>
  <si>
    <t xml:space="preserve">فست فود </t>
  </si>
  <si>
    <t>خيار</t>
  </si>
  <si>
    <t xml:space="preserve">سرکه سفید </t>
  </si>
  <si>
    <t xml:space="preserve"> خیار شور بسته بندی 100 گرمي</t>
  </si>
  <si>
    <t xml:space="preserve">ظروف یکبار مصرف </t>
  </si>
  <si>
    <t>ماکارونی</t>
  </si>
  <si>
    <t>میوه</t>
  </si>
  <si>
    <t>نان لواش  بسته بندي 80 گرمي</t>
  </si>
  <si>
    <t>سبزي جعفري منجمد</t>
  </si>
  <si>
    <t>سبزی جعفری</t>
  </si>
  <si>
    <t xml:space="preserve">عصاره گوشت </t>
  </si>
  <si>
    <t xml:space="preserve">عصاره مرغ </t>
  </si>
  <si>
    <t>لیمو عمانی</t>
  </si>
  <si>
    <t>هزینه خالص مواد سرمیز هر پرسیون</t>
  </si>
  <si>
    <t xml:space="preserve">هزینه سربار...درصد(مواد شوینده و ...) و دستمزد نیروی انسانی </t>
  </si>
  <si>
    <t>کسور قانونی</t>
  </si>
  <si>
    <t>جمع کل هزینه هر پرسیون (ناخالص)</t>
  </si>
  <si>
    <t>هزینه ها</t>
  </si>
  <si>
    <t>هزینه</t>
  </si>
  <si>
    <t>قیمت</t>
  </si>
  <si>
    <t xml:space="preserve">درصد </t>
  </si>
  <si>
    <t xml:space="preserve">انواع صيفي آب پز يا بخار پز شده </t>
  </si>
  <si>
    <t xml:space="preserve">پك قاشق يكبار مصرف </t>
  </si>
  <si>
    <t xml:space="preserve">كالباس خشك گوشت </t>
  </si>
  <si>
    <t xml:space="preserve">كالباس خشك مرغ </t>
  </si>
  <si>
    <t xml:space="preserve">لیمو شیرازی </t>
  </si>
  <si>
    <t xml:space="preserve">شله زرد </t>
  </si>
  <si>
    <t>ماست خیار</t>
  </si>
  <si>
    <t>ماست كشمش و گردو</t>
  </si>
  <si>
    <t xml:space="preserve">ک گ </t>
  </si>
  <si>
    <t>مقدار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</si>
</sst>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_-* #,##0.00\-;_-* &quot;-&quot;??_-;_-@_-"/>
    <numFmt numFmtId="165" formatCode="_-* #,##0_-;_-* #,##0\-;_-* &quot;-&quot;??_-;_-@_-"/>
    <numFmt numFmtId="166" formatCode="#,##0.000"/>
    <numFmt numFmtId="167" formatCode="#,##0.0000"/>
  </numFmts>
  <fonts count="18">
    <font>
      <sz val="11"/>
      <color theme="1"/>
      <name val="Constantia"/>
      <family val="2"/>
      <charset val="178"/>
      <scheme val="minor"/>
    </font>
    <font>
      <sz val="14"/>
      <name val="B Nazanin"/>
      <charset val="178"/>
    </font>
    <font>
      <sz val="11"/>
      <color theme="1"/>
      <name val="Constantia"/>
      <family val="2"/>
      <charset val="178"/>
      <scheme val="minor"/>
    </font>
    <font>
      <sz val="10"/>
      <color theme="1"/>
      <name val="Constantia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b/>
      <sz val="14"/>
      <color theme="1"/>
      <name val="B Nazanin"/>
      <charset val="178"/>
    </font>
    <font>
      <b/>
      <sz val="18"/>
      <color theme="1"/>
      <name val="B Nazanin"/>
      <charset val="178"/>
    </font>
    <font>
      <sz val="11"/>
      <color theme="1"/>
      <name val="B Nazanin"/>
      <charset val="178"/>
    </font>
    <font>
      <sz val="12"/>
      <name val="B Nazanin"/>
      <charset val="178"/>
    </font>
    <font>
      <sz val="14"/>
      <color theme="1"/>
      <name val="B Nazanin"/>
      <charset val="178"/>
    </font>
    <font>
      <sz val="12"/>
      <color theme="1"/>
      <name val="B Nazanin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B Nazanin"/>
      <charset val="178"/>
    </font>
    <font>
      <b/>
      <sz val="11"/>
      <name val="B Nazanin"/>
      <charset val="178"/>
    </font>
    <font>
      <b/>
      <sz val="12"/>
      <name val="B Nazanin"/>
      <charset val="178"/>
    </font>
    <font>
      <sz val="10"/>
      <color theme="1"/>
      <name val="B Nazanin"/>
      <charset val="178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</cellStyleXfs>
  <cellXfs count="324">
    <xf numFmtId="0" fontId="0" fillId="0" borderId="0" xfId="0"/>
    <xf numFmtId="0" fontId="1" fillId="3" borderId="1" xfId="0" applyFont="1" applyFill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 vertical="center" wrapText="1" readingOrder="2"/>
    </xf>
    <xf numFmtId="0" fontId="1" fillId="0" borderId="5" xfId="0" applyFont="1" applyBorder="1" applyAlignment="1">
      <alignment horizontal="center" vertical="center" wrapText="1" readingOrder="2"/>
    </xf>
    <xf numFmtId="0" fontId="1" fillId="0" borderId="9" xfId="0" applyFont="1" applyBorder="1" applyAlignment="1">
      <alignment horizontal="center" vertical="center" wrapText="1" readingOrder="2"/>
    </xf>
    <xf numFmtId="3" fontId="4" fillId="0" borderId="1" xfId="2" applyNumberFormat="1" applyFont="1" applyBorder="1" applyAlignment="1">
      <alignment horizontal="center" vertical="center"/>
    </xf>
    <xf numFmtId="3" fontId="5" fillId="0" borderId="1" xfId="2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1" fillId="3" borderId="7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 readingOrder="2"/>
    </xf>
    <xf numFmtId="3" fontId="1" fillId="3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 readingOrder="2"/>
    </xf>
    <xf numFmtId="0" fontId="1" fillId="2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 readingOrder="2"/>
    </xf>
    <xf numFmtId="0" fontId="1" fillId="2" borderId="1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2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 wrapText="1" readingOrder="2"/>
    </xf>
    <xf numFmtId="2" fontId="1" fillId="3" borderId="16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165" fontId="10" fillId="0" borderId="0" xfId="1" applyNumberFormat="1" applyFont="1"/>
    <xf numFmtId="0" fontId="10" fillId="0" borderId="0" xfId="0" applyFont="1"/>
    <xf numFmtId="165" fontId="10" fillId="0" borderId="1" xfId="1" applyNumberFormat="1" applyFont="1" applyBorder="1"/>
    <xf numFmtId="165" fontId="10" fillId="0" borderId="1" xfId="1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165" fontId="10" fillId="0" borderId="1" xfId="1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 readingOrder="2"/>
    </xf>
    <xf numFmtId="0" fontId="1" fillId="3" borderId="2" xfId="0" applyFont="1" applyFill="1" applyBorder="1" applyAlignment="1">
      <alignment vertical="center" wrapText="1" readingOrder="2"/>
    </xf>
    <xf numFmtId="0" fontId="1" fillId="0" borderId="11" xfId="0" applyFont="1" applyBorder="1" applyAlignment="1">
      <alignment vertical="center" wrapText="1" readingOrder="2"/>
    </xf>
    <xf numFmtId="0" fontId="1" fillId="3" borderId="11" xfId="0" applyFont="1" applyFill="1" applyBorder="1" applyAlignment="1">
      <alignment vertical="center" wrapText="1" readingOrder="2"/>
    </xf>
    <xf numFmtId="0" fontId="1" fillId="0" borderId="3" xfId="0" applyFont="1" applyBorder="1" applyAlignment="1">
      <alignment vertical="center" wrapText="1" readingOrder="2"/>
    </xf>
    <xf numFmtId="0" fontId="1" fillId="0" borderId="3" xfId="0" applyFont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 readingOrder="2"/>
    </xf>
    <xf numFmtId="0" fontId="1" fillId="2" borderId="5" xfId="0" applyFont="1" applyFill="1" applyBorder="1" applyAlignment="1">
      <alignment vertical="center" wrapText="1" readingOrder="2"/>
    </xf>
    <xf numFmtId="0" fontId="1" fillId="0" borderId="1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3" borderId="2" xfId="0" applyFont="1" applyFill="1" applyBorder="1" applyAlignment="1">
      <alignment vertical="center" readingOrder="2"/>
    </xf>
    <xf numFmtId="0" fontId="1" fillId="3" borderId="11" xfId="0" applyFont="1" applyFill="1" applyBorder="1" applyAlignment="1">
      <alignment vertical="center" readingOrder="2"/>
    </xf>
    <xf numFmtId="0" fontId="1" fillId="3" borderId="3" xfId="0" applyFont="1" applyFill="1" applyBorder="1" applyAlignment="1">
      <alignment vertical="center" readingOrder="2"/>
    </xf>
    <xf numFmtId="0" fontId="1" fillId="3" borderId="3" xfId="0" applyFont="1" applyFill="1" applyBorder="1" applyAlignment="1">
      <alignment vertical="center" wrapText="1" readingOrder="2"/>
    </xf>
    <xf numFmtId="0" fontId="1" fillId="3" borderId="2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13" xfId="0" applyFont="1" applyBorder="1" applyAlignment="1">
      <alignment vertical="center" wrapText="1" readingOrder="2"/>
    </xf>
    <xf numFmtId="0" fontId="1" fillId="0" borderId="15" xfId="0" applyFont="1" applyBorder="1" applyAlignment="1">
      <alignment vertical="center" wrapText="1" readingOrder="2"/>
    </xf>
    <xf numFmtId="0" fontId="1" fillId="0" borderId="14" xfId="0" applyFont="1" applyBorder="1" applyAlignment="1">
      <alignment vertical="center" wrapText="1" readingOrder="2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3" fontId="5" fillId="0" borderId="0" xfId="0" applyNumberFormat="1" applyFont="1" applyAlignment="1">
      <alignment horizontal="center" vertical="center"/>
    </xf>
    <xf numFmtId="3" fontId="11" fillId="0" borderId="20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3" fontId="11" fillId="0" borderId="21" xfId="0" applyNumberFormat="1" applyFont="1" applyBorder="1" applyAlignment="1">
      <alignment horizontal="center" vertical="center"/>
    </xf>
    <xf numFmtId="3" fontId="11" fillId="0" borderId="5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 wrapText="1" readingOrder="2"/>
    </xf>
    <xf numFmtId="3" fontId="11" fillId="0" borderId="7" xfId="0" applyNumberFormat="1" applyFont="1" applyBorder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 wrapText="1" readingOrder="2"/>
    </xf>
    <xf numFmtId="3" fontId="11" fillId="0" borderId="22" xfId="0" applyNumberFormat="1" applyFont="1" applyBorder="1" applyAlignment="1">
      <alignment horizontal="center" vertical="center"/>
    </xf>
    <xf numFmtId="3" fontId="11" fillId="0" borderId="23" xfId="0" applyNumberFormat="1" applyFont="1" applyBorder="1" applyAlignment="1">
      <alignment horizontal="center" vertical="center"/>
    </xf>
    <xf numFmtId="3" fontId="11" fillId="0" borderId="24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3" fontId="9" fillId="0" borderId="23" xfId="0" applyNumberFormat="1" applyFont="1" applyBorder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 readingOrder="2"/>
    </xf>
    <xf numFmtId="3" fontId="11" fillId="0" borderId="1" xfId="3" applyNumberFormat="1" applyFont="1" applyBorder="1" applyAlignment="1">
      <alignment horizontal="center" vertical="center"/>
    </xf>
    <xf numFmtId="3" fontId="11" fillId="0" borderId="23" xfId="3" applyNumberFormat="1" applyFont="1" applyBorder="1" applyAlignment="1">
      <alignment horizontal="center" vertical="center"/>
    </xf>
    <xf numFmtId="3" fontId="11" fillId="0" borderId="28" xfId="0" applyNumberFormat="1" applyFont="1" applyBorder="1" applyAlignment="1">
      <alignment horizontal="center" vertical="center"/>
    </xf>
    <xf numFmtId="3" fontId="11" fillId="0" borderId="0" xfId="3" applyNumberFormat="1" applyFont="1" applyBorder="1" applyAlignment="1">
      <alignment horizontal="center" vertical="center"/>
    </xf>
    <xf numFmtId="3" fontId="5" fillId="0" borderId="20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5" fillId="0" borderId="7" xfId="0" applyNumberFormat="1" applyFont="1" applyBorder="1" applyAlignment="1">
      <alignment horizontal="center" vertical="center"/>
    </xf>
    <xf numFmtId="3" fontId="5" fillId="0" borderId="25" xfId="0" applyNumberFormat="1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3" fontId="5" fillId="0" borderId="26" xfId="0" applyNumberFormat="1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3" fontId="5" fillId="0" borderId="21" xfId="0" applyNumberFormat="1" applyFont="1" applyBorder="1" applyAlignment="1">
      <alignment horizontal="center" vertical="center"/>
    </xf>
    <xf numFmtId="3" fontId="9" fillId="3" borderId="23" xfId="0" applyNumberFormat="1" applyFont="1" applyFill="1" applyBorder="1" applyAlignment="1">
      <alignment horizontal="center" vertical="center" wrapText="1" readingOrder="2"/>
    </xf>
    <xf numFmtId="3" fontId="14" fillId="3" borderId="1" xfId="0" applyNumberFormat="1" applyFont="1" applyFill="1" applyBorder="1" applyAlignment="1">
      <alignment horizontal="center" vertical="center" wrapText="1" readingOrder="2"/>
    </xf>
    <xf numFmtId="3" fontId="14" fillId="3" borderId="1" xfId="0" applyNumberFormat="1" applyFont="1" applyFill="1" applyBorder="1" applyAlignment="1">
      <alignment horizontal="center" vertical="center" wrapText="1"/>
    </xf>
    <xf numFmtId="3" fontId="8" fillId="0" borderId="0" xfId="0" applyNumberFormat="1" applyFont="1" applyAlignment="1">
      <alignment horizontal="center" vertical="center"/>
    </xf>
    <xf numFmtId="3" fontId="14" fillId="3" borderId="4" xfId="0" applyNumberFormat="1" applyFont="1" applyFill="1" applyBorder="1" applyAlignment="1">
      <alignment horizontal="center" vertical="center" wrapText="1" readingOrder="2"/>
    </xf>
    <xf numFmtId="3" fontId="8" fillId="0" borderId="0" xfId="0" applyNumberFormat="1" applyFont="1" applyAlignment="1">
      <alignment horizontal="center"/>
    </xf>
    <xf numFmtId="3" fontId="8" fillId="3" borderId="0" xfId="0" applyNumberFormat="1" applyFont="1" applyFill="1" applyAlignment="1">
      <alignment horizontal="center" vertical="center"/>
    </xf>
    <xf numFmtId="3" fontId="14" fillId="3" borderId="2" xfId="0" applyNumberFormat="1" applyFont="1" applyFill="1" applyBorder="1" applyAlignment="1">
      <alignment horizontal="center" vertical="center" wrapText="1" readingOrder="2"/>
    </xf>
    <xf numFmtId="3" fontId="14" fillId="3" borderId="2" xfId="0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5" fillId="3" borderId="1" xfId="2" applyNumberFormat="1" applyFont="1" applyFill="1" applyBorder="1" applyAlignment="1">
      <alignment horizontal="center" vertical="center"/>
    </xf>
    <xf numFmtId="3" fontId="8" fillId="3" borderId="1" xfId="1" applyNumberFormat="1" applyFont="1" applyFill="1" applyBorder="1" applyAlignment="1">
      <alignment horizontal="center"/>
    </xf>
    <xf numFmtId="3" fontId="4" fillId="13" borderId="1" xfId="1" applyNumberFormat="1" applyFont="1" applyFill="1" applyBorder="1" applyAlignment="1">
      <alignment horizontal="center"/>
    </xf>
    <xf numFmtId="3" fontId="8" fillId="3" borderId="21" xfId="1" applyNumberFormat="1" applyFont="1" applyFill="1" applyBorder="1" applyAlignment="1">
      <alignment horizontal="center"/>
    </xf>
    <xf numFmtId="3" fontId="4" fillId="3" borderId="21" xfId="1" applyNumberFormat="1" applyFont="1" applyFill="1" applyBorder="1" applyAlignment="1">
      <alignment horizontal="center"/>
    </xf>
    <xf numFmtId="3" fontId="5" fillId="3" borderId="1" xfId="1" applyNumberFormat="1" applyFont="1" applyFill="1" applyBorder="1" applyAlignment="1">
      <alignment horizontal="center"/>
    </xf>
    <xf numFmtId="3" fontId="4" fillId="3" borderId="1" xfId="1" applyNumberFormat="1" applyFont="1" applyFill="1" applyBorder="1" applyAlignment="1">
      <alignment horizontal="center"/>
    </xf>
    <xf numFmtId="3" fontId="4" fillId="13" borderId="37" xfId="1" applyNumberFormat="1" applyFont="1" applyFill="1" applyBorder="1" applyAlignment="1">
      <alignment horizontal="center"/>
    </xf>
    <xf numFmtId="3" fontId="14" fillId="3" borderId="1" xfId="0" applyNumberFormat="1" applyFont="1" applyFill="1" applyBorder="1" applyAlignment="1">
      <alignment horizontal="center" vertical="center"/>
    </xf>
    <xf numFmtId="3" fontId="15" fillId="3" borderId="1" xfId="0" applyNumberFormat="1" applyFont="1" applyFill="1" applyBorder="1" applyAlignment="1">
      <alignment horizontal="center" vertical="center"/>
    </xf>
    <xf numFmtId="3" fontId="4" fillId="3" borderId="29" xfId="1" applyNumberFormat="1" applyFont="1" applyFill="1" applyBorder="1" applyAlignment="1">
      <alignment horizontal="center"/>
    </xf>
    <xf numFmtId="3" fontId="15" fillId="3" borderId="2" xfId="0" applyNumberFormat="1" applyFont="1" applyFill="1" applyBorder="1" applyAlignment="1">
      <alignment horizontal="center" vertical="center" textRotation="90"/>
    </xf>
    <xf numFmtId="3" fontId="15" fillId="3" borderId="2" xfId="0" applyNumberFormat="1" applyFont="1" applyFill="1" applyBorder="1" applyAlignment="1">
      <alignment horizontal="center" vertical="center" readingOrder="2"/>
    </xf>
    <xf numFmtId="3" fontId="15" fillId="3" borderId="11" xfId="0" applyNumberFormat="1" applyFont="1" applyFill="1" applyBorder="1" applyAlignment="1">
      <alignment horizontal="center" vertical="center" readingOrder="2"/>
    </xf>
    <xf numFmtId="3" fontId="15" fillId="3" borderId="2" xfId="0" applyNumberFormat="1" applyFont="1" applyFill="1" applyBorder="1" applyAlignment="1">
      <alignment horizontal="center" vertical="center" wrapText="1" readingOrder="2"/>
    </xf>
    <xf numFmtId="3" fontId="15" fillId="3" borderId="11" xfId="0" applyNumberFormat="1" applyFont="1" applyFill="1" applyBorder="1" applyAlignment="1">
      <alignment horizontal="center" vertical="center" wrapText="1" readingOrder="2"/>
    </xf>
    <xf numFmtId="3" fontId="15" fillId="3" borderId="2" xfId="0" applyNumberFormat="1" applyFont="1" applyFill="1" applyBorder="1" applyAlignment="1">
      <alignment horizontal="center" vertical="center"/>
    </xf>
    <xf numFmtId="3" fontId="15" fillId="3" borderId="11" xfId="0" applyNumberFormat="1" applyFont="1" applyFill="1" applyBorder="1" applyAlignment="1">
      <alignment horizontal="center" vertical="center"/>
    </xf>
    <xf numFmtId="3" fontId="15" fillId="3" borderId="35" xfId="0" applyNumberFormat="1" applyFont="1" applyFill="1" applyBorder="1" applyAlignment="1">
      <alignment horizontal="center" vertical="center"/>
    </xf>
    <xf numFmtId="3" fontId="4" fillId="3" borderId="35" xfId="1" applyNumberFormat="1" applyFont="1" applyFill="1" applyBorder="1" applyAlignment="1">
      <alignment horizontal="center" vertical="center"/>
    </xf>
    <xf numFmtId="3" fontId="4" fillId="3" borderId="37" xfId="1" applyNumberFormat="1" applyFont="1" applyFill="1" applyBorder="1" applyAlignment="1">
      <alignment horizontal="center" vertical="center"/>
    </xf>
    <xf numFmtId="3" fontId="14" fillId="3" borderId="3" xfId="0" applyNumberFormat="1" applyFont="1" applyFill="1" applyBorder="1" applyAlignment="1">
      <alignment horizontal="center" vertical="center"/>
    </xf>
    <xf numFmtId="3" fontId="8" fillId="3" borderId="3" xfId="1" applyNumberFormat="1" applyFont="1" applyFill="1" applyBorder="1" applyAlignment="1">
      <alignment horizontal="center"/>
    </xf>
    <xf numFmtId="3" fontId="8" fillId="3" borderId="33" xfId="1" applyNumberFormat="1" applyFont="1" applyFill="1" applyBorder="1" applyAlignment="1">
      <alignment horizontal="center"/>
    </xf>
    <xf numFmtId="3" fontId="8" fillId="3" borderId="31" xfId="0" applyNumberFormat="1" applyFont="1" applyFill="1" applyBorder="1" applyAlignment="1">
      <alignment horizontal="center" vertical="center"/>
    </xf>
    <xf numFmtId="3" fontId="4" fillId="3" borderId="24" xfId="1" applyNumberFormat="1" applyFont="1" applyFill="1" applyBorder="1" applyAlignment="1">
      <alignment horizontal="center"/>
    </xf>
    <xf numFmtId="3" fontId="14" fillId="3" borderId="0" xfId="0" applyNumberFormat="1" applyFont="1" applyFill="1" applyAlignment="1">
      <alignment horizontal="center" vertical="center"/>
    </xf>
    <xf numFmtId="3" fontId="8" fillId="3" borderId="0" xfId="1" applyNumberFormat="1" applyFont="1" applyFill="1" applyBorder="1" applyAlignment="1">
      <alignment horizontal="center"/>
    </xf>
    <xf numFmtId="3" fontId="8" fillId="3" borderId="1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15" fillId="3" borderId="34" xfId="0" applyNumberFormat="1" applyFont="1" applyFill="1" applyBorder="1" applyAlignment="1">
      <alignment horizontal="center" vertical="center"/>
    </xf>
    <xf numFmtId="3" fontId="4" fillId="3" borderId="37" xfId="1" applyNumberFormat="1" applyFont="1" applyFill="1" applyBorder="1" applyAlignment="1">
      <alignment horizontal="center"/>
    </xf>
    <xf numFmtId="3" fontId="4" fillId="3" borderId="2" xfId="1" applyNumberFormat="1" applyFont="1" applyFill="1" applyBorder="1" applyAlignment="1">
      <alignment horizontal="center" vertical="center"/>
    </xf>
    <xf numFmtId="3" fontId="8" fillId="3" borderId="1" xfId="1" applyNumberFormat="1" applyFont="1" applyFill="1" applyBorder="1" applyAlignment="1">
      <alignment horizontal="center" vertical="center"/>
    </xf>
    <xf numFmtId="3" fontId="14" fillId="3" borderId="3" xfId="0" applyNumberFormat="1" applyFont="1" applyFill="1" applyBorder="1" applyAlignment="1">
      <alignment horizontal="center" vertical="center" wrapText="1" readingOrder="2"/>
    </xf>
    <xf numFmtId="3" fontId="8" fillId="3" borderId="0" xfId="1" applyNumberFormat="1" applyFont="1" applyFill="1" applyAlignment="1">
      <alignment horizontal="center"/>
    </xf>
    <xf numFmtId="3" fontId="14" fillId="3" borderId="9" xfId="0" applyNumberFormat="1" applyFont="1" applyFill="1" applyBorder="1" applyAlignment="1">
      <alignment horizontal="center" vertical="center" wrapText="1" readingOrder="2"/>
    </xf>
    <xf numFmtId="3" fontId="15" fillId="3" borderId="35" xfId="0" applyNumberFormat="1" applyFont="1" applyFill="1" applyBorder="1" applyAlignment="1">
      <alignment horizontal="center" vertical="center" textRotation="90"/>
    </xf>
    <xf numFmtId="3" fontId="15" fillId="3" borderId="0" xfId="0" applyNumberFormat="1" applyFont="1" applyFill="1" applyAlignment="1">
      <alignment horizontal="center" vertical="center"/>
    </xf>
    <xf numFmtId="3" fontId="15" fillId="3" borderId="0" xfId="0" applyNumberFormat="1" applyFont="1" applyFill="1" applyAlignment="1">
      <alignment horizontal="center" vertical="center" textRotation="90"/>
    </xf>
    <xf numFmtId="3" fontId="15" fillId="3" borderId="1" xfId="0" applyNumberFormat="1" applyFont="1" applyFill="1" applyBorder="1" applyAlignment="1">
      <alignment horizontal="center" vertical="center" textRotation="90"/>
    </xf>
    <xf numFmtId="3" fontId="15" fillId="3" borderId="3" xfId="0" applyNumberFormat="1" applyFont="1" applyFill="1" applyBorder="1" applyAlignment="1">
      <alignment horizontal="center" vertical="center" wrapText="1" readingOrder="2"/>
    </xf>
    <xf numFmtId="3" fontId="15" fillId="3" borderId="15" xfId="0" applyNumberFormat="1" applyFont="1" applyFill="1" applyBorder="1" applyAlignment="1">
      <alignment horizontal="center" vertical="center" textRotation="90" wrapText="1" readingOrder="2"/>
    </xf>
    <xf numFmtId="3" fontId="15" fillId="3" borderId="1" xfId="0" applyNumberFormat="1" applyFont="1" applyFill="1" applyBorder="1" applyAlignment="1">
      <alignment horizontal="center" vertical="center" wrapText="1" readingOrder="2"/>
    </xf>
    <xf numFmtId="3" fontId="15" fillId="3" borderId="14" xfId="0" applyNumberFormat="1" applyFont="1" applyFill="1" applyBorder="1" applyAlignment="1">
      <alignment horizontal="center" vertical="center" textRotation="90" wrapText="1" readingOrder="2"/>
    </xf>
    <xf numFmtId="3" fontId="15" fillId="3" borderId="0" xfId="0" applyNumberFormat="1" applyFont="1" applyFill="1" applyAlignment="1">
      <alignment horizontal="center" vertical="center" wrapText="1"/>
    </xf>
    <xf numFmtId="3" fontId="4" fillId="3" borderId="0" xfId="0" applyNumberFormat="1" applyFont="1" applyFill="1" applyAlignment="1">
      <alignment horizontal="center" vertical="center"/>
    </xf>
    <xf numFmtId="4" fontId="14" fillId="3" borderId="7" xfId="0" applyNumberFormat="1" applyFont="1" applyFill="1" applyBorder="1" applyAlignment="1">
      <alignment horizontal="center" vertical="center" wrapText="1"/>
    </xf>
    <xf numFmtId="4" fontId="14" fillId="3" borderId="7" xfId="0" applyNumberFormat="1" applyFont="1" applyFill="1" applyBorder="1" applyAlignment="1">
      <alignment horizontal="center" vertical="center" wrapText="1" readingOrder="2"/>
    </xf>
    <xf numFmtId="4" fontId="14" fillId="3" borderId="16" xfId="0" applyNumberFormat="1" applyFont="1" applyFill="1" applyBorder="1" applyAlignment="1">
      <alignment horizontal="center" vertical="center" wrapText="1"/>
    </xf>
    <xf numFmtId="4" fontId="14" fillId="3" borderId="7" xfId="1" applyNumberFormat="1" applyFont="1" applyFill="1" applyBorder="1" applyAlignment="1">
      <alignment horizontal="center" vertical="center" wrapText="1"/>
    </xf>
    <xf numFmtId="4" fontId="14" fillId="3" borderId="3" xfId="0" applyNumberFormat="1" applyFont="1" applyFill="1" applyBorder="1" applyAlignment="1">
      <alignment horizontal="center" vertical="center" wrapText="1" readingOrder="2"/>
    </xf>
    <xf numFmtId="4" fontId="14" fillId="3" borderId="1" xfId="0" applyNumberFormat="1" applyFont="1" applyFill="1" applyBorder="1" applyAlignment="1">
      <alignment horizontal="center" vertical="center" wrapText="1" readingOrder="2"/>
    </xf>
    <xf numFmtId="4" fontId="14" fillId="3" borderId="5" xfId="0" applyNumberFormat="1" applyFont="1" applyFill="1" applyBorder="1" applyAlignment="1">
      <alignment horizontal="center" vertical="center" wrapText="1" readingOrder="2"/>
    </xf>
    <xf numFmtId="3" fontId="8" fillId="3" borderId="29" xfId="1" applyNumberFormat="1" applyFont="1" applyFill="1" applyBorder="1" applyAlignment="1">
      <alignment horizontal="center"/>
    </xf>
    <xf numFmtId="3" fontId="4" fillId="0" borderId="1" xfId="2" applyNumberFormat="1" applyFont="1" applyBorder="1" applyAlignment="1">
      <alignment horizontal="center" vertical="center" wrapText="1"/>
    </xf>
    <xf numFmtId="3" fontId="5" fillId="0" borderId="1" xfId="2" applyNumberFormat="1" applyFont="1" applyBorder="1" applyAlignment="1">
      <alignment horizontal="center" vertical="center" wrapText="1"/>
    </xf>
    <xf numFmtId="3" fontId="6" fillId="0" borderId="1" xfId="2" applyNumberFormat="1" applyFont="1" applyBorder="1" applyAlignment="1">
      <alignment horizontal="center" vertical="center" wrapText="1"/>
    </xf>
    <xf numFmtId="3" fontId="8" fillId="3" borderId="2" xfId="1" applyNumberFormat="1" applyFont="1" applyFill="1" applyBorder="1" applyAlignment="1">
      <alignment horizontal="center"/>
    </xf>
    <xf numFmtId="3" fontId="17" fillId="0" borderId="0" xfId="2" applyNumberFormat="1" applyFont="1" applyAlignment="1">
      <alignment horizontal="center" vertical="center" wrapText="1"/>
    </xf>
    <xf numFmtId="0" fontId="17" fillId="0" borderId="0" xfId="2" applyFont="1" applyAlignment="1">
      <alignment horizontal="center" vertical="center" wrapText="1"/>
    </xf>
    <xf numFmtId="3" fontId="17" fillId="0" borderId="0" xfId="2" applyNumberFormat="1" applyFont="1" applyAlignment="1">
      <alignment horizontal="center" vertical="center"/>
    </xf>
    <xf numFmtId="0" fontId="17" fillId="0" borderId="0" xfId="2" applyFont="1" applyAlignment="1">
      <alignment horizontal="center" vertical="center"/>
    </xf>
    <xf numFmtId="3" fontId="17" fillId="3" borderId="0" xfId="2" applyNumberFormat="1" applyFont="1" applyFill="1" applyAlignment="1">
      <alignment horizontal="center" vertical="center"/>
    </xf>
    <xf numFmtId="0" fontId="17" fillId="3" borderId="0" xfId="2" applyFont="1" applyFill="1" applyAlignment="1">
      <alignment horizontal="center" vertical="center"/>
    </xf>
    <xf numFmtId="0" fontId="10" fillId="0" borderId="0" xfId="2" applyFont="1" applyAlignment="1">
      <alignment horizontal="center" vertical="center"/>
    </xf>
    <xf numFmtId="3" fontId="8" fillId="3" borderId="37" xfId="1" applyNumberFormat="1" applyFont="1" applyFill="1" applyBorder="1" applyAlignment="1">
      <alignment horizontal="center"/>
    </xf>
    <xf numFmtId="3" fontId="4" fillId="13" borderId="29" xfId="1" applyNumberFormat="1" applyFont="1" applyFill="1" applyBorder="1" applyAlignment="1">
      <alignment horizontal="center"/>
    </xf>
    <xf numFmtId="3" fontId="5" fillId="13" borderId="29" xfId="1" applyNumberFormat="1" applyFont="1" applyFill="1" applyBorder="1" applyAlignment="1">
      <alignment horizontal="center"/>
    </xf>
    <xf numFmtId="3" fontId="5" fillId="13" borderId="37" xfId="1" applyNumberFormat="1" applyFont="1" applyFill="1" applyBorder="1" applyAlignment="1">
      <alignment horizontal="center"/>
    </xf>
    <xf numFmtId="4" fontId="15" fillId="3" borderId="36" xfId="1" applyNumberFormat="1" applyFont="1" applyFill="1" applyBorder="1" applyAlignment="1">
      <alignment horizontal="center" vertical="center" wrapText="1"/>
    </xf>
    <xf numFmtId="4" fontId="14" fillId="3" borderId="14" xfId="0" applyNumberFormat="1" applyFont="1" applyFill="1" applyBorder="1" applyAlignment="1">
      <alignment horizontal="center" vertical="center" wrapText="1"/>
    </xf>
    <xf numFmtId="4" fontId="14" fillId="3" borderId="0" xfId="0" applyNumberFormat="1" applyFont="1" applyFill="1" applyAlignment="1">
      <alignment horizontal="center" vertical="center" wrapText="1"/>
    </xf>
    <xf numFmtId="4" fontId="14" fillId="3" borderId="1" xfId="0" applyNumberFormat="1" applyFont="1" applyFill="1" applyBorder="1" applyAlignment="1">
      <alignment horizontal="center" vertical="center" wrapText="1"/>
    </xf>
    <xf numFmtId="4" fontId="15" fillId="3" borderId="13" xfId="1" applyNumberFormat="1" applyFont="1" applyFill="1" applyBorder="1" applyAlignment="1">
      <alignment horizontal="center" vertical="center" wrapText="1"/>
    </xf>
    <xf numFmtId="4" fontId="14" fillId="3" borderId="13" xfId="0" applyNumberFormat="1" applyFont="1" applyFill="1" applyBorder="1" applyAlignment="1">
      <alignment horizontal="center" vertical="center" wrapText="1"/>
    </xf>
    <xf numFmtId="166" fontId="14" fillId="3" borderId="7" xfId="0" applyNumberFormat="1" applyFont="1" applyFill="1" applyBorder="1" applyAlignment="1">
      <alignment horizontal="center" vertical="center" wrapText="1"/>
    </xf>
    <xf numFmtId="167" fontId="14" fillId="3" borderId="7" xfId="0" applyNumberFormat="1" applyFont="1" applyFill="1" applyBorder="1" applyAlignment="1">
      <alignment horizontal="center" vertical="center" wrapText="1"/>
    </xf>
    <xf numFmtId="4" fontId="8" fillId="3" borderId="0" xfId="1" applyNumberFormat="1" applyFont="1" applyFill="1" applyAlignment="1">
      <alignment horizontal="center" vertical="center" wrapText="1"/>
    </xf>
    <xf numFmtId="3" fontId="5" fillId="3" borderId="37" xfId="1" applyNumberFormat="1" applyFont="1" applyFill="1" applyBorder="1" applyAlignment="1">
      <alignment horizontal="center"/>
    </xf>
    <xf numFmtId="3" fontId="5" fillId="13" borderId="1" xfId="1" applyNumberFormat="1" applyFont="1" applyFill="1" applyBorder="1" applyAlignment="1">
      <alignment horizontal="center"/>
    </xf>
    <xf numFmtId="3" fontId="11" fillId="13" borderId="29" xfId="1" applyNumberFormat="1" applyFont="1" applyFill="1" applyBorder="1" applyAlignment="1">
      <alignment horizontal="center"/>
    </xf>
    <xf numFmtId="3" fontId="14" fillId="3" borderId="2" xfId="0" applyNumberFormat="1" applyFont="1" applyFill="1" applyBorder="1" applyAlignment="1">
      <alignment horizontal="center" vertical="center" wrapText="1"/>
    </xf>
    <xf numFmtId="3" fontId="5" fillId="3" borderId="29" xfId="1" applyNumberFormat="1" applyFont="1" applyFill="1" applyBorder="1" applyAlignment="1">
      <alignment horizontal="center"/>
    </xf>
    <xf numFmtId="3" fontId="15" fillId="3" borderId="8" xfId="0" applyNumberFormat="1" applyFont="1" applyFill="1" applyBorder="1" applyAlignment="1">
      <alignment horizontal="center" vertical="center"/>
    </xf>
    <xf numFmtId="3" fontId="15" fillId="3" borderId="6" xfId="0" applyNumberFormat="1" applyFont="1" applyFill="1" applyBorder="1" applyAlignment="1">
      <alignment horizontal="center" vertical="center"/>
    </xf>
    <xf numFmtId="3" fontId="4" fillId="0" borderId="2" xfId="2" applyNumberFormat="1" applyFont="1" applyBorder="1" applyAlignment="1">
      <alignment horizontal="center" vertical="center"/>
    </xf>
    <xf numFmtId="3" fontId="5" fillId="0" borderId="2" xfId="2" applyNumberFormat="1" applyFont="1" applyBorder="1" applyAlignment="1">
      <alignment horizontal="center" vertical="center"/>
    </xf>
    <xf numFmtId="3" fontId="4" fillId="13" borderId="35" xfId="2" applyNumberFormat="1" applyFont="1" applyFill="1" applyBorder="1" applyAlignment="1">
      <alignment horizontal="center" vertical="center"/>
    </xf>
    <xf numFmtId="3" fontId="6" fillId="13" borderId="37" xfId="2" applyNumberFormat="1" applyFont="1" applyFill="1" applyBorder="1" applyAlignment="1">
      <alignment horizontal="center" vertical="center"/>
    </xf>
    <xf numFmtId="3" fontId="6" fillId="13" borderId="34" xfId="2" applyNumberFormat="1" applyFont="1" applyFill="1" applyBorder="1" applyAlignment="1">
      <alignment vertical="center"/>
    </xf>
    <xf numFmtId="3" fontId="7" fillId="13" borderId="37" xfId="2" applyNumberFormat="1" applyFont="1" applyFill="1" applyBorder="1" applyAlignment="1">
      <alignment vertical="center"/>
    </xf>
    <xf numFmtId="3" fontId="5" fillId="5" borderId="25" xfId="0" applyNumberFormat="1" applyFont="1" applyFill="1" applyBorder="1" applyAlignment="1">
      <alignment horizontal="center" vertical="center"/>
    </xf>
    <xf numFmtId="3" fontId="5" fillId="5" borderId="4" xfId="0" applyNumberFormat="1" applyFont="1" applyFill="1" applyBorder="1" applyAlignment="1">
      <alignment horizontal="center" vertical="center"/>
    </xf>
    <xf numFmtId="3" fontId="5" fillId="5" borderId="16" xfId="0" applyNumberFormat="1" applyFont="1" applyFill="1" applyBorder="1" applyAlignment="1">
      <alignment horizontal="center" vertical="center"/>
    </xf>
    <xf numFmtId="3" fontId="5" fillId="2" borderId="25" xfId="0" applyNumberFormat="1" applyFont="1" applyFill="1" applyBorder="1" applyAlignment="1">
      <alignment horizontal="center" vertical="center"/>
    </xf>
    <xf numFmtId="3" fontId="5" fillId="2" borderId="4" xfId="0" applyNumberFormat="1" applyFont="1" applyFill="1" applyBorder="1" applyAlignment="1">
      <alignment horizontal="center" vertical="center"/>
    </xf>
    <xf numFmtId="3" fontId="5" fillId="2" borderId="16" xfId="0" applyNumberFormat="1" applyFont="1" applyFill="1" applyBorder="1" applyAlignment="1">
      <alignment horizontal="center" vertical="center"/>
    </xf>
    <xf numFmtId="3" fontId="5" fillId="9" borderId="25" xfId="0" applyNumberFormat="1" applyFont="1" applyFill="1" applyBorder="1" applyAlignment="1">
      <alignment horizontal="center" vertical="center"/>
    </xf>
    <xf numFmtId="3" fontId="5" fillId="9" borderId="4" xfId="0" applyNumberFormat="1" applyFont="1" applyFill="1" applyBorder="1" applyAlignment="1">
      <alignment horizontal="center" vertical="center"/>
    </xf>
    <xf numFmtId="3" fontId="5" fillId="9" borderId="16" xfId="0" applyNumberFormat="1" applyFont="1" applyFill="1" applyBorder="1" applyAlignment="1">
      <alignment horizontal="center" vertical="center"/>
    </xf>
    <xf numFmtId="3" fontId="5" fillId="7" borderId="25" xfId="0" applyNumberFormat="1" applyFont="1" applyFill="1" applyBorder="1" applyAlignment="1">
      <alignment horizontal="center" vertical="center"/>
    </xf>
    <xf numFmtId="3" fontId="5" fillId="7" borderId="4" xfId="0" applyNumberFormat="1" applyFont="1" applyFill="1" applyBorder="1" applyAlignment="1">
      <alignment horizontal="center" vertical="center"/>
    </xf>
    <xf numFmtId="3" fontId="5" fillId="7" borderId="26" xfId="0" applyNumberFormat="1" applyFont="1" applyFill="1" applyBorder="1" applyAlignment="1">
      <alignment horizontal="center" vertical="center"/>
    </xf>
    <xf numFmtId="3" fontId="5" fillId="6" borderId="25" xfId="0" applyNumberFormat="1" applyFont="1" applyFill="1" applyBorder="1" applyAlignment="1">
      <alignment horizontal="center" vertical="center"/>
    </xf>
    <xf numFmtId="3" fontId="5" fillId="6" borderId="4" xfId="0" applyNumberFormat="1" applyFont="1" applyFill="1" applyBorder="1" applyAlignment="1">
      <alignment horizontal="center" vertical="center"/>
    </xf>
    <xf numFmtId="3" fontId="5" fillId="6" borderId="16" xfId="0" applyNumberFormat="1" applyFont="1" applyFill="1" applyBorder="1" applyAlignment="1">
      <alignment horizontal="center" vertical="center"/>
    </xf>
    <xf numFmtId="3" fontId="5" fillId="8" borderId="25" xfId="0" applyNumberFormat="1" applyFont="1" applyFill="1" applyBorder="1" applyAlignment="1">
      <alignment horizontal="center" vertical="center"/>
    </xf>
    <xf numFmtId="3" fontId="5" fillId="8" borderId="4" xfId="0" applyNumberFormat="1" applyFont="1" applyFill="1" applyBorder="1" applyAlignment="1">
      <alignment horizontal="center" vertical="center"/>
    </xf>
    <xf numFmtId="3" fontId="5" fillId="8" borderId="16" xfId="0" applyNumberFormat="1" applyFont="1" applyFill="1" applyBorder="1" applyAlignment="1">
      <alignment horizontal="center" vertical="center"/>
    </xf>
    <xf numFmtId="3" fontId="5" fillId="11" borderId="25" xfId="0" applyNumberFormat="1" applyFont="1" applyFill="1" applyBorder="1" applyAlignment="1">
      <alignment horizontal="center" vertical="center"/>
    </xf>
    <xf numFmtId="3" fontId="5" fillId="11" borderId="4" xfId="0" applyNumberFormat="1" applyFont="1" applyFill="1" applyBorder="1" applyAlignment="1">
      <alignment horizontal="center" vertical="center"/>
    </xf>
    <xf numFmtId="3" fontId="5" fillId="11" borderId="16" xfId="0" applyNumberFormat="1" applyFont="1" applyFill="1" applyBorder="1" applyAlignment="1">
      <alignment horizontal="center" vertical="center"/>
    </xf>
    <xf numFmtId="3" fontId="5" fillId="10" borderId="25" xfId="0" applyNumberFormat="1" applyFont="1" applyFill="1" applyBorder="1" applyAlignment="1">
      <alignment horizontal="center" vertical="center"/>
    </xf>
    <xf numFmtId="3" fontId="5" fillId="10" borderId="4" xfId="0" applyNumberFormat="1" applyFont="1" applyFill="1" applyBorder="1" applyAlignment="1">
      <alignment horizontal="center" vertical="center"/>
    </xf>
    <xf numFmtId="3" fontId="5" fillId="10" borderId="26" xfId="0" applyNumberFormat="1" applyFont="1" applyFill="1" applyBorder="1" applyAlignment="1">
      <alignment horizontal="center" vertical="center"/>
    </xf>
    <xf numFmtId="3" fontId="5" fillId="12" borderId="18" xfId="0" applyNumberFormat="1" applyFont="1" applyFill="1" applyBorder="1" applyAlignment="1">
      <alignment horizontal="center" vertical="center"/>
    </xf>
    <xf numFmtId="3" fontId="5" fillId="12" borderId="19" xfId="0" applyNumberFormat="1" applyFont="1" applyFill="1" applyBorder="1" applyAlignment="1">
      <alignment horizontal="center" vertical="center"/>
    </xf>
    <xf numFmtId="3" fontId="15" fillId="14" borderId="13" xfId="0" applyNumberFormat="1" applyFont="1" applyFill="1" applyBorder="1" applyAlignment="1">
      <alignment horizontal="center" vertical="center"/>
    </xf>
    <xf numFmtId="3" fontId="15" fillId="14" borderId="12" xfId="0" applyNumberFormat="1" applyFont="1" applyFill="1" applyBorder="1" applyAlignment="1">
      <alignment horizontal="center" vertical="center"/>
    </xf>
    <xf numFmtId="3" fontId="15" fillId="14" borderId="10" xfId="0" applyNumberFormat="1" applyFont="1" applyFill="1" applyBorder="1" applyAlignment="1">
      <alignment horizontal="center" vertical="center"/>
    </xf>
    <xf numFmtId="3" fontId="15" fillId="14" borderId="7" xfId="0" applyNumberFormat="1" applyFont="1" applyFill="1" applyBorder="1" applyAlignment="1">
      <alignment horizontal="center" vertical="center"/>
    </xf>
    <xf numFmtId="3" fontId="15" fillId="14" borderId="9" xfId="0" applyNumberFormat="1" applyFont="1" applyFill="1" applyBorder="1" applyAlignment="1">
      <alignment horizontal="center" vertical="center"/>
    </xf>
    <xf numFmtId="3" fontId="15" fillId="14" borderId="5" xfId="0" applyNumberFormat="1" applyFont="1" applyFill="1" applyBorder="1" applyAlignment="1">
      <alignment horizontal="center" vertical="center"/>
    </xf>
    <xf numFmtId="3" fontId="14" fillId="3" borderId="38" xfId="0" applyNumberFormat="1" applyFont="1" applyFill="1" applyBorder="1" applyAlignment="1">
      <alignment horizontal="center" vertical="center"/>
    </xf>
    <xf numFmtId="3" fontId="14" fillId="3" borderId="39" xfId="0" applyNumberFormat="1" applyFont="1" applyFill="1" applyBorder="1" applyAlignment="1">
      <alignment horizontal="center" vertical="center"/>
    </xf>
    <xf numFmtId="3" fontId="14" fillId="3" borderId="41" xfId="0" applyNumberFormat="1" applyFont="1" applyFill="1" applyBorder="1" applyAlignment="1">
      <alignment horizontal="center" vertical="center"/>
    </xf>
    <xf numFmtId="3" fontId="14" fillId="3" borderId="3" xfId="0" applyNumberFormat="1" applyFont="1" applyFill="1" applyBorder="1" applyAlignment="1">
      <alignment horizontal="center" vertical="center"/>
    </xf>
    <xf numFmtId="3" fontId="15" fillId="3" borderId="38" xfId="0" applyNumberFormat="1" applyFont="1" applyFill="1" applyBorder="1" applyAlignment="1">
      <alignment horizontal="center" vertical="center"/>
    </xf>
    <xf numFmtId="3" fontId="15" fillId="3" borderId="39" xfId="0" applyNumberFormat="1" applyFont="1" applyFill="1" applyBorder="1" applyAlignment="1">
      <alignment horizontal="center" vertical="center"/>
    </xf>
    <xf numFmtId="3" fontId="15" fillId="3" borderId="41" xfId="0" applyNumberFormat="1" applyFont="1" applyFill="1" applyBorder="1" applyAlignment="1">
      <alignment horizontal="center" vertical="center"/>
    </xf>
    <xf numFmtId="3" fontId="14" fillId="3" borderId="1" xfId="0" applyNumberFormat="1" applyFont="1" applyFill="1" applyBorder="1" applyAlignment="1">
      <alignment horizontal="center" vertical="center"/>
    </xf>
    <xf numFmtId="3" fontId="14" fillId="3" borderId="2" xfId="0" applyNumberFormat="1" applyFont="1" applyFill="1" applyBorder="1" applyAlignment="1">
      <alignment horizontal="center" vertical="center"/>
    </xf>
    <xf numFmtId="3" fontId="15" fillId="13" borderId="34" xfId="0" applyNumberFormat="1" applyFont="1" applyFill="1" applyBorder="1" applyAlignment="1">
      <alignment horizontal="center" vertical="center"/>
    </xf>
    <xf numFmtId="3" fontId="15" fillId="13" borderId="35" xfId="0" applyNumberFormat="1" applyFont="1" applyFill="1" applyBorder="1" applyAlignment="1">
      <alignment horizontal="center" vertical="center"/>
    </xf>
    <xf numFmtId="3" fontId="15" fillId="13" borderId="36" xfId="0" applyNumberFormat="1" applyFont="1" applyFill="1" applyBorder="1" applyAlignment="1">
      <alignment horizontal="center" vertical="center"/>
    </xf>
    <xf numFmtId="3" fontId="16" fillId="13" borderId="34" xfId="0" applyNumberFormat="1" applyFont="1" applyFill="1" applyBorder="1" applyAlignment="1">
      <alignment horizontal="center" vertical="center"/>
    </xf>
    <xf numFmtId="3" fontId="16" fillId="13" borderId="35" xfId="0" applyNumberFormat="1" applyFont="1" applyFill="1" applyBorder="1" applyAlignment="1">
      <alignment horizontal="center" vertical="center"/>
    </xf>
    <xf numFmtId="3" fontId="16" fillId="13" borderId="37" xfId="0" applyNumberFormat="1" applyFont="1" applyFill="1" applyBorder="1" applyAlignment="1">
      <alignment horizontal="center" vertical="center"/>
    </xf>
    <xf numFmtId="3" fontId="15" fillId="3" borderId="34" xfId="0" applyNumberFormat="1" applyFont="1" applyFill="1" applyBorder="1" applyAlignment="1">
      <alignment horizontal="center" vertical="center"/>
    </xf>
    <xf numFmtId="3" fontId="15" fillId="3" borderId="35" xfId="0" applyNumberFormat="1" applyFont="1" applyFill="1" applyBorder="1" applyAlignment="1">
      <alignment horizontal="center" vertical="center"/>
    </xf>
    <xf numFmtId="3" fontId="15" fillId="3" borderId="37" xfId="0" applyNumberFormat="1" applyFont="1" applyFill="1" applyBorder="1" applyAlignment="1">
      <alignment horizontal="center" vertical="center"/>
    </xf>
    <xf numFmtId="3" fontId="14" fillId="3" borderId="7" xfId="0" applyNumberFormat="1" applyFont="1" applyFill="1" applyBorder="1" applyAlignment="1">
      <alignment horizontal="center" vertical="center"/>
    </xf>
    <xf numFmtId="3" fontId="14" fillId="3" borderId="9" xfId="0" applyNumberFormat="1" applyFont="1" applyFill="1" applyBorder="1" applyAlignment="1">
      <alignment horizontal="center" vertical="center"/>
    </xf>
    <xf numFmtId="3" fontId="14" fillId="3" borderId="5" xfId="0" applyNumberFormat="1" applyFont="1" applyFill="1" applyBorder="1" applyAlignment="1">
      <alignment horizontal="center" vertical="center"/>
    </xf>
    <xf numFmtId="3" fontId="15" fillId="3" borderId="2" xfId="0" applyNumberFormat="1" applyFont="1" applyFill="1" applyBorder="1" applyAlignment="1">
      <alignment horizontal="center" vertical="center" textRotation="90" wrapText="1"/>
    </xf>
    <xf numFmtId="3" fontId="15" fillId="3" borderId="11" xfId="0" applyNumberFormat="1" applyFont="1" applyFill="1" applyBorder="1" applyAlignment="1">
      <alignment horizontal="center" vertical="center" textRotation="90" wrapText="1"/>
    </xf>
    <xf numFmtId="3" fontId="15" fillId="3" borderId="15" xfId="0" applyNumberFormat="1" applyFont="1" applyFill="1" applyBorder="1" applyAlignment="1">
      <alignment horizontal="center" vertical="center" textRotation="90" wrapText="1"/>
    </xf>
    <xf numFmtId="3" fontId="15" fillId="3" borderId="14" xfId="0" applyNumberFormat="1" applyFont="1" applyFill="1" applyBorder="1" applyAlignment="1">
      <alignment horizontal="center" vertical="center" textRotation="90" wrapText="1"/>
    </xf>
    <xf numFmtId="3" fontId="15" fillId="3" borderId="3" xfId="0" applyNumberFormat="1" applyFont="1" applyFill="1" applyBorder="1" applyAlignment="1">
      <alignment horizontal="center" vertical="center" textRotation="90" wrapText="1"/>
    </xf>
    <xf numFmtId="3" fontId="14" fillId="0" borderId="7" xfId="0" applyNumberFormat="1" applyFont="1" applyBorder="1" applyAlignment="1">
      <alignment horizontal="center" vertical="center" wrapText="1"/>
    </xf>
    <xf numFmtId="3" fontId="14" fillId="0" borderId="9" xfId="0" applyNumberFormat="1" applyFont="1" applyBorder="1" applyAlignment="1">
      <alignment horizontal="center" vertical="center" wrapText="1"/>
    </xf>
    <xf numFmtId="3" fontId="14" fillId="0" borderId="5" xfId="0" applyNumberFormat="1" applyFont="1" applyBorder="1" applyAlignment="1">
      <alignment horizontal="center" vertical="center" wrapText="1"/>
    </xf>
    <xf numFmtId="3" fontId="15" fillId="3" borderId="40" xfId="0" applyNumberFormat="1" applyFont="1" applyFill="1" applyBorder="1" applyAlignment="1">
      <alignment horizontal="center" vertical="center"/>
    </xf>
    <xf numFmtId="3" fontId="15" fillId="3" borderId="2" xfId="0" applyNumberFormat="1" applyFont="1" applyFill="1" applyBorder="1" applyAlignment="1">
      <alignment horizontal="center" vertical="center" textRotation="90" wrapText="1" readingOrder="2"/>
    </xf>
    <xf numFmtId="3" fontId="15" fillId="3" borderId="11" xfId="0" applyNumberFormat="1" applyFont="1" applyFill="1" applyBorder="1" applyAlignment="1">
      <alignment horizontal="center" vertical="center" textRotation="90" wrapText="1" readingOrder="2"/>
    </xf>
    <xf numFmtId="3" fontId="15" fillId="3" borderId="15" xfId="0" applyNumberFormat="1" applyFont="1" applyFill="1" applyBorder="1" applyAlignment="1">
      <alignment horizontal="center" vertical="center" textRotation="90" wrapText="1" readingOrder="2"/>
    </xf>
    <xf numFmtId="3" fontId="15" fillId="3" borderId="14" xfId="0" applyNumberFormat="1" applyFont="1" applyFill="1" applyBorder="1" applyAlignment="1">
      <alignment horizontal="center" vertical="center" textRotation="90" wrapText="1" readingOrder="2"/>
    </xf>
    <xf numFmtId="3" fontId="15" fillId="3" borderId="2" xfId="0" applyNumberFormat="1" applyFont="1" applyFill="1" applyBorder="1" applyAlignment="1">
      <alignment horizontal="center" vertical="center" textRotation="90"/>
    </xf>
    <xf numFmtId="3" fontId="15" fillId="3" borderId="11" xfId="0" applyNumberFormat="1" applyFont="1" applyFill="1" applyBorder="1" applyAlignment="1">
      <alignment horizontal="center" vertical="center" textRotation="90"/>
    </xf>
    <xf numFmtId="3" fontId="15" fillId="3" borderId="15" xfId="0" applyNumberFormat="1" applyFont="1" applyFill="1" applyBorder="1" applyAlignment="1">
      <alignment horizontal="center" vertical="center" textRotation="90"/>
    </xf>
    <xf numFmtId="3" fontId="15" fillId="3" borderId="14" xfId="0" applyNumberFormat="1" applyFont="1" applyFill="1" applyBorder="1" applyAlignment="1">
      <alignment horizontal="center" vertical="center" textRotation="90"/>
    </xf>
    <xf numFmtId="3" fontId="15" fillId="3" borderId="3" xfId="0" applyNumberFormat="1" applyFont="1" applyFill="1" applyBorder="1" applyAlignment="1">
      <alignment horizontal="center" vertical="center" textRotation="90" wrapText="1" readingOrder="2"/>
    </xf>
    <xf numFmtId="3" fontId="15" fillId="3" borderId="3" xfId="0" applyNumberFormat="1" applyFont="1" applyFill="1" applyBorder="1" applyAlignment="1">
      <alignment horizontal="center" vertical="center" textRotation="90"/>
    </xf>
    <xf numFmtId="3" fontId="15" fillId="14" borderId="8" xfId="0" applyNumberFormat="1" applyFont="1" applyFill="1" applyBorder="1" applyAlignment="1">
      <alignment horizontal="center" vertical="center"/>
    </xf>
    <xf numFmtId="3" fontId="15" fillId="14" borderId="32" xfId="0" applyNumberFormat="1" applyFont="1" applyFill="1" applyBorder="1" applyAlignment="1">
      <alignment horizontal="center" vertical="center"/>
    </xf>
    <xf numFmtId="3" fontId="16" fillId="3" borderId="38" xfId="0" applyNumberFormat="1" applyFont="1" applyFill="1" applyBorder="1" applyAlignment="1">
      <alignment horizontal="center" vertical="center"/>
    </xf>
    <xf numFmtId="3" fontId="16" fillId="3" borderId="39" xfId="0" applyNumberFormat="1" applyFont="1" applyFill="1" applyBorder="1" applyAlignment="1">
      <alignment horizontal="center" vertical="center"/>
    </xf>
    <xf numFmtId="3" fontId="16" fillId="3" borderId="40" xfId="0" applyNumberFormat="1" applyFont="1" applyFill="1" applyBorder="1" applyAlignment="1">
      <alignment horizontal="center" vertical="center"/>
    </xf>
    <xf numFmtId="3" fontId="16" fillId="3" borderId="41" xfId="0" applyNumberFormat="1" applyFont="1" applyFill="1" applyBorder="1" applyAlignment="1">
      <alignment horizontal="center" vertical="center"/>
    </xf>
    <xf numFmtId="3" fontId="15" fillId="3" borderId="1" xfId="0" applyNumberFormat="1" applyFont="1" applyFill="1" applyBorder="1" applyAlignment="1">
      <alignment horizontal="center" vertical="center"/>
    </xf>
    <xf numFmtId="3" fontId="15" fillId="3" borderId="15" xfId="0" applyNumberFormat="1" applyFont="1" applyFill="1" applyBorder="1" applyAlignment="1">
      <alignment horizontal="center" vertical="center"/>
    </xf>
    <xf numFmtId="3" fontId="15" fillId="3" borderId="14" xfId="0" applyNumberFormat="1" applyFont="1" applyFill="1" applyBorder="1" applyAlignment="1">
      <alignment horizontal="center" vertical="center"/>
    </xf>
    <xf numFmtId="3" fontId="15" fillId="3" borderId="7" xfId="0" applyNumberFormat="1" applyFont="1" applyFill="1" applyBorder="1" applyAlignment="1">
      <alignment horizontal="center" vertical="center"/>
    </xf>
    <xf numFmtId="3" fontId="15" fillId="3" borderId="9" xfId="0" applyNumberFormat="1" applyFont="1" applyFill="1" applyBorder="1" applyAlignment="1">
      <alignment horizontal="center" vertical="center"/>
    </xf>
    <xf numFmtId="3" fontId="15" fillId="3" borderId="5" xfId="0" applyNumberFormat="1" applyFont="1" applyFill="1" applyBorder="1" applyAlignment="1">
      <alignment horizontal="center" vertical="center"/>
    </xf>
    <xf numFmtId="3" fontId="15" fillId="3" borderId="23" xfId="0" applyNumberFormat="1" applyFont="1" applyFill="1" applyBorder="1" applyAlignment="1">
      <alignment horizontal="center" vertical="center"/>
    </xf>
    <xf numFmtId="3" fontId="15" fillId="3" borderId="30" xfId="0" applyNumberFormat="1" applyFont="1" applyFill="1" applyBorder="1" applyAlignment="1">
      <alignment horizontal="center" vertical="center" textRotation="90"/>
    </xf>
    <xf numFmtId="3" fontId="15" fillId="3" borderId="17" xfId="0" applyNumberFormat="1" applyFont="1" applyFill="1" applyBorder="1" applyAlignment="1">
      <alignment horizontal="center" vertical="center" textRotation="90"/>
    </xf>
    <xf numFmtId="3" fontId="16" fillId="3" borderId="7" xfId="0" applyNumberFormat="1" applyFont="1" applyFill="1" applyBorder="1" applyAlignment="1">
      <alignment horizontal="center" vertical="center"/>
    </xf>
    <xf numFmtId="3" fontId="16" fillId="3" borderId="9" xfId="0" applyNumberFormat="1" applyFont="1" applyFill="1" applyBorder="1" applyAlignment="1">
      <alignment horizontal="center" vertical="center"/>
    </xf>
    <xf numFmtId="3" fontId="16" fillId="3" borderId="5" xfId="0" applyNumberFormat="1" applyFont="1" applyFill="1" applyBorder="1" applyAlignment="1">
      <alignment horizontal="center" vertical="center"/>
    </xf>
    <xf numFmtId="3" fontId="16" fillId="3" borderId="34" xfId="0" applyNumberFormat="1" applyFont="1" applyFill="1" applyBorder="1" applyAlignment="1">
      <alignment horizontal="center" vertical="center"/>
    </xf>
    <xf numFmtId="3" fontId="16" fillId="3" borderId="35" xfId="0" applyNumberFormat="1" applyFont="1" applyFill="1" applyBorder="1" applyAlignment="1">
      <alignment horizontal="center" vertical="center"/>
    </xf>
    <xf numFmtId="3" fontId="14" fillId="3" borderId="40" xfId="0" applyNumberFormat="1" applyFont="1" applyFill="1" applyBorder="1" applyAlignment="1">
      <alignment horizontal="center" vertical="center"/>
    </xf>
    <xf numFmtId="3" fontId="15" fillId="13" borderId="1" xfId="0" applyNumberFormat="1" applyFont="1" applyFill="1" applyBorder="1" applyAlignment="1">
      <alignment horizontal="center" vertical="center"/>
    </xf>
    <xf numFmtId="3" fontId="16" fillId="13" borderId="1" xfId="0" applyNumberFormat="1" applyFont="1" applyFill="1" applyBorder="1" applyAlignment="1">
      <alignment horizontal="center" vertical="center"/>
    </xf>
    <xf numFmtId="3" fontId="9" fillId="13" borderId="34" xfId="0" applyNumberFormat="1" applyFont="1" applyFill="1" applyBorder="1" applyAlignment="1">
      <alignment horizontal="center" vertical="center"/>
    </xf>
    <xf numFmtId="3" fontId="9" fillId="13" borderId="35" xfId="0" applyNumberFormat="1" applyFont="1" applyFill="1" applyBorder="1" applyAlignment="1">
      <alignment horizontal="center" vertical="center"/>
    </xf>
    <xf numFmtId="3" fontId="9" fillId="13" borderId="37" xfId="0" applyNumberFormat="1" applyFont="1" applyFill="1" applyBorder="1" applyAlignment="1">
      <alignment horizontal="center" vertical="center"/>
    </xf>
    <xf numFmtId="3" fontId="15" fillId="13" borderId="37" xfId="0" applyNumberFormat="1" applyFont="1" applyFill="1" applyBorder="1" applyAlignment="1">
      <alignment horizontal="center" vertical="center"/>
    </xf>
    <xf numFmtId="3" fontId="16" fillId="3" borderId="1" xfId="0" applyNumberFormat="1" applyFont="1" applyFill="1" applyBorder="1" applyAlignment="1">
      <alignment horizontal="center" vertical="center"/>
    </xf>
    <xf numFmtId="3" fontId="16" fillId="13" borderId="7" xfId="0" applyNumberFormat="1" applyFont="1" applyFill="1" applyBorder="1" applyAlignment="1">
      <alignment horizontal="center" vertical="center"/>
    </xf>
    <xf numFmtId="3" fontId="16" fillId="13" borderId="9" xfId="0" applyNumberFormat="1" applyFont="1" applyFill="1" applyBorder="1" applyAlignment="1">
      <alignment horizontal="center" vertical="center"/>
    </xf>
    <xf numFmtId="3" fontId="16" fillId="13" borderId="5" xfId="0" applyNumberFormat="1" applyFont="1" applyFill="1" applyBorder="1" applyAlignment="1">
      <alignment horizontal="center" vertical="center"/>
    </xf>
    <xf numFmtId="3" fontId="15" fillId="3" borderId="2" xfId="0" applyNumberFormat="1" applyFont="1" applyFill="1" applyBorder="1" applyAlignment="1">
      <alignment horizontal="center" vertical="center"/>
    </xf>
    <xf numFmtId="3" fontId="15" fillId="3" borderId="11" xfId="0" applyNumberFormat="1" applyFont="1" applyFill="1" applyBorder="1" applyAlignment="1">
      <alignment horizontal="center" vertical="center"/>
    </xf>
    <xf numFmtId="3" fontId="15" fillId="3" borderId="1" xfId="0" applyNumberFormat="1" applyFont="1" applyFill="1" applyBorder="1" applyAlignment="1">
      <alignment horizontal="center" vertical="center" textRotation="90"/>
    </xf>
    <xf numFmtId="3" fontId="14" fillId="0" borderId="0" xfId="0" applyNumberFormat="1" applyFont="1" applyAlignment="1">
      <alignment horizontal="center" vertical="center"/>
    </xf>
    <xf numFmtId="3" fontId="15" fillId="3" borderId="3" xfId="0" applyNumberFormat="1" applyFont="1" applyFill="1" applyBorder="1" applyAlignment="1">
      <alignment horizontal="center" vertical="center"/>
    </xf>
    <xf numFmtId="3" fontId="15" fillId="3" borderId="7" xfId="0" applyNumberFormat="1" applyFont="1" applyFill="1" applyBorder="1" applyAlignment="1">
      <alignment horizontal="center" vertical="center" textRotation="90"/>
    </xf>
    <xf numFmtId="3" fontId="6" fillId="13" borderId="34" xfId="2" applyNumberFormat="1" applyFont="1" applyFill="1" applyBorder="1" applyAlignment="1">
      <alignment horizontal="center" vertical="center"/>
    </xf>
    <xf numFmtId="3" fontId="6" fillId="13" borderId="35" xfId="2" applyNumberFormat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Custom 1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隶书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宋体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50000" t="130000" r="50000" b="-3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50000" t="130000" r="50000" b="-30000"/>
          </a:path>
        </a:gradFill>
      </a:fillStyleLst>
      <a:lnStyleLst>
        <a:ln w="952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alpha val="48000"/>
                <a:satMod val="105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alpha val="48000"/>
                <a:satMod val="105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alpha val="48000"/>
                <a:satMod val="105000"/>
              </a:schemeClr>
            </a:outerShdw>
          </a:effectLst>
          <a:scene3d>
            <a:camera prst="orthographicFront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20000"/>
              </a:schemeClr>
            </a:gs>
            <a:gs pos="100000">
              <a:schemeClr val="phClr">
                <a:shade val="15000"/>
                <a:satMod val="320000"/>
              </a:schemeClr>
            </a:gs>
          </a:gsLst>
          <a:path path="circle">
            <a:fillToRect l="10000" t="110000" r="1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8000"/>
                <a:satMod val="150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T1307"/>
  <sheetViews>
    <sheetView rightToLeft="1" workbookViewId="0">
      <selection activeCell="G17" sqref="G17"/>
    </sheetView>
    <sheetView rightToLeft="1" workbookViewId="1"/>
  </sheetViews>
  <sheetFormatPr defaultColWidth="9.875" defaultRowHeight="22.5"/>
  <cols>
    <col min="1" max="1" width="5" style="40" bestFit="1" customWidth="1"/>
    <col min="2" max="2" width="25.625" style="7" bestFit="1" customWidth="1"/>
    <col min="3" max="3" width="39.125" style="40" bestFit="1" customWidth="1"/>
    <col min="4" max="4" width="10.375" style="40" bestFit="1" customWidth="1"/>
    <col min="5" max="5" width="14.5" style="40" bestFit="1" customWidth="1"/>
    <col min="6" max="6" width="14.5" style="41" customWidth="1"/>
    <col min="7" max="7" width="10.5" style="41" bestFit="1" customWidth="1"/>
    <col min="8" max="16384" width="9.875" style="42"/>
  </cols>
  <sheetData>
    <row r="1" spans="1:7">
      <c r="A1" s="7"/>
      <c r="B1" s="48" t="s">
        <v>314</v>
      </c>
      <c r="C1" s="48"/>
      <c r="D1" s="48"/>
      <c r="E1" s="48"/>
    </row>
    <row r="2" spans="1:7">
      <c r="A2" s="8" t="s">
        <v>283</v>
      </c>
      <c r="B2" s="8" t="s">
        <v>168</v>
      </c>
      <c r="C2" s="8" t="s">
        <v>169</v>
      </c>
      <c r="D2" s="8" t="s">
        <v>170</v>
      </c>
      <c r="E2" s="9" t="s">
        <v>306</v>
      </c>
      <c r="F2" s="43" t="s">
        <v>437</v>
      </c>
      <c r="G2" s="43" t="s">
        <v>438</v>
      </c>
    </row>
    <row r="3" spans="1:7">
      <c r="A3" s="36">
        <v>1</v>
      </c>
      <c r="B3" s="36" t="str">
        <f>"چلو کباب برگ"</f>
        <v>چلو کباب برگ</v>
      </c>
      <c r="C3" s="10" t="s">
        <v>328</v>
      </c>
      <c r="D3" s="10" t="str">
        <f>"کيلوگرم"</f>
        <v>کيلوگرم</v>
      </c>
      <c r="E3" s="11">
        <v>0.18</v>
      </c>
      <c r="F3" s="43"/>
      <c r="G3" s="43">
        <f t="shared" ref="G3:G66" si="0">F3*E3</f>
        <v>0</v>
      </c>
    </row>
    <row r="4" spans="1:7">
      <c r="A4" s="49"/>
      <c r="B4" s="49"/>
      <c r="C4" s="10" t="str">
        <f>"برنج ايراني درجه 1"</f>
        <v>برنج ايراني درجه 1</v>
      </c>
      <c r="D4" s="10" t="str">
        <f>"کيلوگرم"</f>
        <v>کيلوگرم</v>
      </c>
      <c r="E4" s="11">
        <v>0.155</v>
      </c>
      <c r="F4" s="43"/>
      <c r="G4" s="43">
        <f t="shared" si="0"/>
        <v>0</v>
      </c>
    </row>
    <row r="5" spans="1:7">
      <c r="A5" s="49"/>
      <c r="B5" s="49"/>
      <c r="C5" s="10" t="str">
        <f>"گوجه فرنگي"</f>
        <v>گوجه فرنگي</v>
      </c>
      <c r="D5" s="10" t="str">
        <f>"کيلوگرم"</f>
        <v>کيلوگرم</v>
      </c>
      <c r="E5" s="11">
        <v>0.1</v>
      </c>
      <c r="F5" s="43"/>
      <c r="G5" s="43">
        <f t="shared" si="0"/>
        <v>0</v>
      </c>
    </row>
    <row r="6" spans="1:7">
      <c r="A6" s="49"/>
      <c r="B6" s="49"/>
      <c r="C6" s="10" t="s">
        <v>355</v>
      </c>
      <c r="D6" s="10" t="s">
        <v>292</v>
      </c>
      <c r="E6" s="11">
        <v>0.1</v>
      </c>
      <c r="F6" s="43"/>
      <c r="G6" s="43">
        <f t="shared" si="0"/>
        <v>0</v>
      </c>
    </row>
    <row r="7" spans="1:7">
      <c r="A7" s="49"/>
      <c r="B7" s="49"/>
      <c r="C7" s="10" t="str">
        <f>"نان لواش  بسته بندي 80 گرمي"</f>
        <v>نان لواش  بسته بندي 80 گرمي</v>
      </c>
      <c r="D7" s="10" t="str">
        <f>"بسته"</f>
        <v>بسته</v>
      </c>
      <c r="E7" s="11">
        <v>1</v>
      </c>
      <c r="F7" s="43"/>
      <c r="G7" s="43">
        <f t="shared" si="0"/>
        <v>0</v>
      </c>
    </row>
    <row r="8" spans="1:7">
      <c r="A8" s="49"/>
      <c r="B8" s="49"/>
      <c r="C8" s="10" t="str">
        <f>"روغن مايع"</f>
        <v>روغن مايع</v>
      </c>
      <c r="D8" s="10" t="str">
        <f>"کيلوگرم"</f>
        <v>کيلوگرم</v>
      </c>
      <c r="E8" s="11">
        <v>0.02</v>
      </c>
      <c r="F8" s="43"/>
      <c r="G8" s="43">
        <f t="shared" si="0"/>
        <v>0</v>
      </c>
    </row>
    <row r="9" spans="1:7">
      <c r="A9" s="49"/>
      <c r="B9" s="49"/>
      <c r="C9" s="10" t="str">
        <f>"آبليمو"</f>
        <v>آبليمو</v>
      </c>
      <c r="D9" s="10" t="str">
        <f>"ليتر"</f>
        <v>ليتر</v>
      </c>
      <c r="E9" s="11">
        <v>5.0000000000000001E-3</v>
      </c>
      <c r="F9" s="43"/>
      <c r="G9" s="43">
        <f t="shared" si="0"/>
        <v>0</v>
      </c>
    </row>
    <row r="10" spans="1:7">
      <c r="A10" s="49"/>
      <c r="B10" s="49"/>
      <c r="C10" s="10" t="str">
        <f>"پياز"</f>
        <v>پياز</v>
      </c>
      <c r="D10" s="10" t="str">
        <f>"کيلوگرم"</f>
        <v>کيلوگرم</v>
      </c>
      <c r="E10" s="11">
        <v>0.03</v>
      </c>
      <c r="F10" s="43"/>
      <c r="G10" s="43">
        <f t="shared" si="0"/>
        <v>0</v>
      </c>
    </row>
    <row r="11" spans="1:7">
      <c r="A11" s="49"/>
      <c r="B11" s="49"/>
      <c r="C11" s="10" t="str">
        <f>"کيوي"</f>
        <v>کيوي</v>
      </c>
      <c r="D11" s="10" t="str">
        <f>"کيلوگرم"</f>
        <v>کيلوگرم</v>
      </c>
      <c r="E11" s="11">
        <v>8.0000000000000004E-4</v>
      </c>
      <c r="F11" s="43"/>
      <c r="G11" s="43">
        <f t="shared" si="0"/>
        <v>0</v>
      </c>
    </row>
    <row r="12" spans="1:7">
      <c r="A12" s="49"/>
      <c r="B12" s="49"/>
      <c r="C12" s="2" t="s">
        <v>370</v>
      </c>
      <c r="D12" s="10" t="s">
        <v>173</v>
      </c>
      <c r="E12" s="11">
        <v>1</v>
      </c>
      <c r="F12" s="43"/>
      <c r="G12" s="43">
        <f t="shared" si="0"/>
        <v>0</v>
      </c>
    </row>
    <row r="13" spans="1:7">
      <c r="A13" s="49"/>
      <c r="B13" s="49"/>
      <c r="C13" s="10" t="s">
        <v>322</v>
      </c>
      <c r="D13" s="10" t="s">
        <v>10</v>
      </c>
      <c r="E13" s="11">
        <v>1</v>
      </c>
      <c r="F13" s="43"/>
      <c r="G13" s="43">
        <f t="shared" si="0"/>
        <v>0</v>
      </c>
    </row>
    <row r="14" spans="1:7">
      <c r="A14" s="49"/>
      <c r="B14" s="50"/>
      <c r="C14" s="10" t="str">
        <f>"کره حيواني"</f>
        <v>کره حيواني</v>
      </c>
      <c r="D14" s="10" t="str">
        <f>"کيلوگرم"</f>
        <v>کيلوگرم</v>
      </c>
      <c r="E14" s="11">
        <v>2.5000000000000001E-3</v>
      </c>
      <c r="F14" s="43"/>
      <c r="G14" s="43">
        <f t="shared" si="0"/>
        <v>0</v>
      </c>
    </row>
    <row r="15" spans="1:7">
      <c r="A15" s="50"/>
      <c r="B15" s="12" t="s">
        <v>171</v>
      </c>
      <c r="C15" s="51" t="s">
        <v>400</v>
      </c>
      <c r="D15" s="52"/>
      <c r="E15" s="9"/>
      <c r="F15" s="43"/>
      <c r="G15" s="43">
        <f t="shared" si="0"/>
        <v>0</v>
      </c>
    </row>
    <row r="16" spans="1:7">
      <c r="A16" s="36">
        <v>2</v>
      </c>
      <c r="B16" s="36" t="s">
        <v>38</v>
      </c>
      <c r="C16" s="10" t="s">
        <v>328</v>
      </c>
      <c r="D16" s="10" t="str">
        <f>"کيلوگرم"</f>
        <v>کيلوگرم</v>
      </c>
      <c r="E16" s="11">
        <v>0.1</v>
      </c>
      <c r="F16" s="43"/>
      <c r="G16" s="43">
        <f t="shared" si="0"/>
        <v>0</v>
      </c>
    </row>
    <row r="17" spans="1:7">
      <c r="A17" s="49"/>
      <c r="B17" s="49"/>
      <c r="C17" s="10" t="str">
        <f>"برنج ايراني درجه 1"</f>
        <v>برنج ايراني درجه 1</v>
      </c>
      <c r="D17" s="10" t="str">
        <f>"کيلوگرم"</f>
        <v>کيلوگرم</v>
      </c>
      <c r="E17" s="11">
        <v>0.155</v>
      </c>
      <c r="F17" s="43"/>
      <c r="G17" s="43">
        <f t="shared" si="0"/>
        <v>0</v>
      </c>
    </row>
    <row r="18" spans="1:7">
      <c r="A18" s="49"/>
      <c r="B18" s="49"/>
      <c r="C18" s="10" t="s">
        <v>8</v>
      </c>
      <c r="D18" s="10" t="str">
        <f>"کيلوگرم"</f>
        <v>کيلوگرم</v>
      </c>
      <c r="E18" s="11">
        <v>0.126</v>
      </c>
      <c r="F18" s="43"/>
      <c r="G18" s="43">
        <f t="shared" si="0"/>
        <v>0</v>
      </c>
    </row>
    <row r="19" spans="1:7">
      <c r="A19" s="49"/>
      <c r="B19" s="49"/>
      <c r="C19" s="10" t="s">
        <v>15</v>
      </c>
      <c r="D19" s="10" t="s">
        <v>16</v>
      </c>
      <c r="E19" s="11">
        <v>5.0000000000000001E-3</v>
      </c>
      <c r="F19" s="43"/>
      <c r="G19" s="43">
        <f t="shared" si="0"/>
        <v>0</v>
      </c>
    </row>
    <row r="20" spans="1:7">
      <c r="A20" s="49"/>
      <c r="B20" s="49"/>
      <c r="C20" s="10" t="s">
        <v>163</v>
      </c>
      <c r="D20" s="10" t="str">
        <f>"کيلوگرم"</f>
        <v>کيلوگرم</v>
      </c>
      <c r="E20" s="11">
        <v>0.1</v>
      </c>
      <c r="F20" s="43"/>
      <c r="G20" s="43">
        <f t="shared" si="0"/>
        <v>0</v>
      </c>
    </row>
    <row r="21" spans="1:7">
      <c r="A21" s="49"/>
      <c r="B21" s="49"/>
      <c r="C21" s="10" t="s">
        <v>355</v>
      </c>
      <c r="D21" s="10" t="s">
        <v>292</v>
      </c>
      <c r="E21" s="11">
        <v>0.1</v>
      </c>
      <c r="F21" s="43"/>
      <c r="G21" s="43">
        <f t="shared" si="0"/>
        <v>0</v>
      </c>
    </row>
    <row r="22" spans="1:7">
      <c r="A22" s="49"/>
      <c r="B22" s="49"/>
      <c r="C22" s="10" t="str">
        <f>"نان لواش  بسته بندي 80 گرمي"</f>
        <v>نان لواش  بسته بندي 80 گرمي</v>
      </c>
      <c r="D22" s="10" t="s">
        <v>11</v>
      </c>
      <c r="E22" s="11">
        <v>1</v>
      </c>
      <c r="F22" s="43"/>
      <c r="G22" s="43">
        <f t="shared" si="0"/>
        <v>0</v>
      </c>
    </row>
    <row r="23" spans="1:7">
      <c r="A23" s="49"/>
      <c r="B23" s="49"/>
      <c r="C23" s="10" t="s">
        <v>2</v>
      </c>
      <c r="D23" s="10" t="str">
        <f>"کيلوگرم"</f>
        <v>کيلوگرم</v>
      </c>
      <c r="E23" s="11">
        <v>0.01</v>
      </c>
      <c r="F23" s="43"/>
      <c r="G23" s="43">
        <f t="shared" si="0"/>
        <v>0</v>
      </c>
    </row>
    <row r="24" spans="1:7">
      <c r="A24" s="49"/>
      <c r="B24" s="49"/>
      <c r="C24" s="10" t="s">
        <v>3</v>
      </c>
      <c r="D24" s="10" t="s">
        <v>4</v>
      </c>
      <c r="E24" s="11">
        <v>1.2E-2</v>
      </c>
      <c r="F24" s="43"/>
      <c r="G24" s="43">
        <f t="shared" si="0"/>
        <v>0</v>
      </c>
    </row>
    <row r="25" spans="1:7">
      <c r="A25" s="49"/>
      <c r="B25" s="49"/>
      <c r="C25" s="10" t="s">
        <v>35</v>
      </c>
      <c r="D25" s="10" t="str">
        <f t="shared" ref="D25:D31" si="1">"کيلوگرم"</f>
        <v>کيلوگرم</v>
      </c>
      <c r="E25" s="11">
        <v>2E-3</v>
      </c>
      <c r="F25" s="43"/>
      <c r="G25" s="43">
        <f t="shared" si="0"/>
        <v>0</v>
      </c>
    </row>
    <row r="26" spans="1:7">
      <c r="A26" s="49"/>
      <c r="B26" s="49"/>
      <c r="C26" s="10" t="s">
        <v>23</v>
      </c>
      <c r="D26" s="10" t="str">
        <f t="shared" si="1"/>
        <v>کيلوگرم</v>
      </c>
      <c r="E26" s="11">
        <v>0.01</v>
      </c>
      <c r="F26" s="43"/>
      <c r="G26" s="43">
        <f t="shared" si="0"/>
        <v>0</v>
      </c>
    </row>
    <row r="27" spans="1:7">
      <c r="A27" s="49"/>
      <c r="B27" s="49"/>
      <c r="C27" s="10" t="s">
        <v>36</v>
      </c>
      <c r="D27" s="10" t="str">
        <f t="shared" si="1"/>
        <v>کيلوگرم</v>
      </c>
      <c r="E27" s="11">
        <v>2E-3</v>
      </c>
      <c r="F27" s="43"/>
      <c r="G27" s="43">
        <f t="shared" si="0"/>
        <v>0</v>
      </c>
    </row>
    <row r="28" spans="1:7">
      <c r="A28" s="49"/>
      <c r="B28" s="49"/>
      <c r="C28" s="10" t="s">
        <v>22</v>
      </c>
      <c r="D28" s="10" t="str">
        <f t="shared" si="1"/>
        <v>کيلوگرم</v>
      </c>
      <c r="E28" s="11">
        <v>2E-3</v>
      </c>
      <c r="F28" s="43"/>
      <c r="G28" s="43">
        <f t="shared" si="0"/>
        <v>0</v>
      </c>
    </row>
    <row r="29" spans="1:7">
      <c r="A29" s="49"/>
      <c r="B29" s="49"/>
      <c r="C29" s="10" t="s">
        <v>37</v>
      </c>
      <c r="D29" s="10" t="str">
        <f t="shared" si="1"/>
        <v>کيلوگرم</v>
      </c>
      <c r="E29" s="11">
        <v>1.2E-2</v>
      </c>
      <c r="F29" s="43"/>
      <c r="G29" s="43">
        <f t="shared" si="0"/>
        <v>0</v>
      </c>
    </row>
    <row r="30" spans="1:7">
      <c r="A30" s="49"/>
      <c r="B30" s="49"/>
      <c r="C30" s="10" t="s">
        <v>6</v>
      </c>
      <c r="D30" s="10" t="str">
        <f t="shared" si="1"/>
        <v>کيلوگرم</v>
      </c>
      <c r="E30" s="11">
        <v>0.12</v>
      </c>
      <c r="F30" s="43"/>
      <c r="G30" s="43">
        <f t="shared" si="0"/>
        <v>0</v>
      </c>
    </row>
    <row r="31" spans="1:7">
      <c r="A31" s="49"/>
      <c r="B31" s="49"/>
      <c r="C31" s="10" t="s">
        <v>20</v>
      </c>
      <c r="D31" s="10" t="str">
        <f t="shared" si="1"/>
        <v>کيلوگرم</v>
      </c>
      <c r="E31" s="11">
        <v>2E-3</v>
      </c>
      <c r="F31" s="43"/>
      <c r="G31" s="43">
        <f t="shared" si="0"/>
        <v>0</v>
      </c>
    </row>
    <row r="32" spans="1:7">
      <c r="A32" s="49"/>
      <c r="B32" s="49"/>
      <c r="C32" s="10" t="s">
        <v>309</v>
      </c>
      <c r="D32" s="10" t="s">
        <v>4</v>
      </c>
      <c r="E32" s="11">
        <v>4.0000000000000001E-3</v>
      </c>
      <c r="F32" s="43"/>
      <c r="G32" s="43">
        <f t="shared" si="0"/>
        <v>0</v>
      </c>
    </row>
    <row r="33" spans="1:7">
      <c r="A33" s="49"/>
      <c r="B33" s="49"/>
      <c r="C33" s="10" t="s">
        <v>322</v>
      </c>
      <c r="D33" s="10" t="s">
        <v>10</v>
      </c>
      <c r="E33" s="11">
        <v>1</v>
      </c>
      <c r="F33" s="43"/>
      <c r="G33" s="43">
        <f t="shared" si="0"/>
        <v>0</v>
      </c>
    </row>
    <row r="34" spans="1:7">
      <c r="A34" s="49"/>
      <c r="B34" s="50"/>
      <c r="C34" s="2" t="s">
        <v>370</v>
      </c>
      <c r="D34" s="10" t="s">
        <v>173</v>
      </c>
      <c r="E34" s="11">
        <v>1</v>
      </c>
      <c r="F34" s="43"/>
      <c r="G34" s="43">
        <f t="shared" si="0"/>
        <v>0</v>
      </c>
    </row>
    <row r="35" spans="1:7">
      <c r="A35" s="50"/>
      <c r="B35" s="12" t="s">
        <v>171</v>
      </c>
      <c r="C35" s="51" t="s">
        <v>400</v>
      </c>
      <c r="D35" s="52"/>
      <c r="E35" s="9"/>
      <c r="F35" s="43"/>
      <c r="G35" s="43">
        <f t="shared" si="0"/>
        <v>0</v>
      </c>
    </row>
    <row r="36" spans="1:7">
      <c r="A36" s="36">
        <v>3</v>
      </c>
      <c r="B36" s="36" t="s">
        <v>0</v>
      </c>
      <c r="C36" s="10" t="s">
        <v>319</v>
      </c>
      <c r="D36" s="10" t="str">
        <f>"کيلوگرم"</f>
        <v>کيلوگرم</v>
      </c>
      <c r="E36" s="11">
        <v>0.06</v>
      </c>
      <c r="F36" s="43"/>
      <c r="G36" s="43">
        <f t="shared" si="0"/>
        <v>0</v>
      </c>
    </row>
    <row r="37" spans="1:7">
      <c r="A37" s="49"/>
      <c r="B37" s="49"/>
      <c r="C37" s="10" t="str">
        <f>"برنج ايراني درجه 1"</f>
        <v>برنج ايراني درجه 1</v>
      </c>
      <c r="D37" s="10" t="str">
        <f>"کيلوگرم"</f>
        <v>کيلوگرم</v>
      </c>
      <c r="E37" s="11">
        <v>0.155</v>
      </c>
      <c r="F37" s="43"/>
      <c r="G37" s="43">
        <f t="shared" si="0"/>
        <v>0</v>
      </c>
    </row>
    <row r="38" spans="1:7">
      <c r="A38" s="49"/>
      <c r="B38" s="49"/>
      <c r="C38" s="10" t="s">
        <v>318</v>
      </c>
      <c r="D38" s="10" t="str">
        <f>"کيلوگرم"</f>
        <v>کيلوگرم</v>
      </c>
      <c r="E38" s="11">
        <v>0.09</v>
      </c>
      <c r="F38" s="43"/>
      <c r="G38" s="43">
        <f t="shared" si="0"/>
        <v>0</v>
      </c>
    </row>
    <row r="39" spans="1:7">
      <c r="A39" s="49"/>
      <c r="B39" s="49"/>
      <c r="C39" s="10" t="str">
        <f>"نان لواش  بسته بندي 80 گرمي"</f>
        <v>نان لواش  بسته بندي 80 گرمي</v>
      </c>
      <c r="D39" s="10" t="s">
        <v>11</v>
      </c>
      <c r="E39" s="11">
        <v>1</v>
      </c>
      <c r="F39" s="43"/>
      <c r="G39" s="43">
        <f t="shared" si="0"/>
        <v>0</v>
      </c>
    </row>
    <row r="40" spans="1:7">
      <c r="A40" s="49"/>
      <c r="B40" s="49"/>
      <c r="C40" s="10" t="s">
        <v>5</v>
      </c>
      <c r="D40" s="10" t="str">
        <f>"کيلوگرم"</f>
        <v>کيلوگرم</v>
      </c>
      <c r="E40" s="11">
        <v>0.1</v>
      </c>
      <c r="F40" s="43"/>
      <c r="G40" s="43">
        <f t="shared" si="0"/>
        <v>0</v>
      </c>
    </row>
    <row r="41" spans="1:7">
      <c r="A41" s="49"/>
      <c r="B41" s="49"/>
      <c r="C41" s="2" t="s">
        <v>370</v>
      </c>
      <c r="D41" s="10" t="s">
        <v>173</v>
      </c>
      <c r="E41" s="11">
        <v>1</v>
      </c>
      <c r="F41" s="43"/>
      <c r="G41" s="43">
        <f t="shared" si="0"/>
        <v>0</v>
      </c>
    </row>
    <row r="42" spans="1:7">
      <c r="A42" s="49"/>
      <c r="B42" s="49"/>
      <c r="C42" s="10" t="s">
        <v>2</v>
      </c>
      <c r="D42" s="10" t="str">
        <f>"کيلوگرم"</f>
        <v>کيلوگرم</v>
      </c>
      <c r="E42" s="11">
        <v>0.02</v>
      </c>
      <c r="F42" s="43"/>
      <c r="G42" s="43">
        <f t="shared" si="0"/>
        <v>0</v>
      </c>
    </row>
    <row r="43" spans="1:7">
      <c r="A43" s="49"/>
      <c r="B43" s="49"/>
      <c r="C43" s="10" t="s">
        <v>3</v>
      </c>
      <c r="D43" s="10" t="s">
        <v>4</v>
      </c>
      <c r="E43" s="11">
        <v>0.05</v>
      </c>
      <c r="F43" s="43"/>
      <c r="G43" s="43">
        <f t="shared" si="0"/>
        <v>0</v>
      </c>
    </row>
    <row r="44" spans="1:7">
      <c r="A44" s="49"/>
      <c r="B44" s="49"/>
      <c r="C44" s="10" t="s">
        <v>6</v>
      </c>
      <c r="D44" s="10" t="str">
        <f>"کيلوگرم"</f>
        <v>کيلوگرم</v>
      </c>
      <c r="E44" s="11">
        <v>0.05</v>
      </c>
      <c r="F44" s="43"/>
      <c r="G44" s="43">
        <f t="shared" si="0"/>
        <v>0</v>
      </c>
    </row>
    <row r="45" spans="1:7">
      <c r="A45" s="49"/>
      <c r="B45" s="49"/>
      <c r="C45" s="10" t="s">
        <v>7</v>
      </c>
      <c r="D45" s="10" t="str">
        <f>"کيلوگرم"</f>
        <v>کيلوگرم</v>
      </c>
      <c r="E45" s="11">
        <v>1E-4</v>
      </c>
      <c r="F45" s="43"/>
      <c r="G45" s="43">
        <f t="shared" si="0"/>
        <v>0</v>
      </c>
    </row>
    <row r="46" spans="1:7">
      <c r="A46" s="49"/>
      <c r="B46" s="49"/>
      <c r="C46" s="10" t="s">
        <v>322</v>
      </c>
      <c r="D46" s="10" t="s">
        <v>10</v>
      </c>
      <c r="E46" s="11">
        <v>1</v>
      </c>
      <c r="F46" s="43"/>
      <c r="G46" s="43">
        <f t="shared" si="0"/>
        <v>0</v>
      </c>
    </row>
    <row r="47" spans="1:7">
      <c r="A47" s="49"/>
      <c r="B47" s="50"/>
      <c r="C47" s="10" t="s">
        <v>321</v>
      </c>
      <c r="D47" s="10" t="str">
        <f>"کيلوگرم"</f>
        <v>کيلوگرم</v>
      </c>
      <c r="E47" s="11">
        <v>5.0000000000000001E-3</v>
      </c>
      <c r="F47" s="43"/>
      <c r="G47" s="43">
        <f t="shared" si="0"/>
        <v>0</v>
      </c>
    </row>
    <row r="48" spans="1:7">
      <c r="A48" s="50"/>
      <c r="B48" s="12" t="s">
        <v>171</v>
      </c>
      <c r="C48" s="51" t="s">
        <v>400</v>
      </c>
      <c r="D48" s="52"/>
      <c r="E48" s="9"/>
      <c r="F48" s="43"/>
      <c r="G48" s="43">
        <f t="shared" si="0"/>
        <v>0</v>
      </c>
    </row>
    <row r="49" spans="1:7">
      <c r="A49" s="36">
        <v>4</v>
      </c>
      <c r="B49" s="36" t="s">
        <v>415</v>
      </c>
      <c r="C49" s="10" t="s">
        <v>319</v>
      </c>
      <c r="D49" s="10" t="str">
        <f>"کيلوگرم"</f>
        <v>کيلوگرم</v>
      </c>
      <c r="E49" s="11">
        <v>0.03</v>
      </c>
      <c r="F49" s="43"/>
      <c r="G49" s="43">
        <f t="shared" si="0"/>
        <v>0</v>
      </c>
    </row>
    <row r="50" spans="1:7">
      <c r="A50" s="49"/>
      <c r="B50" s="49"/>
      <c r="C50" s="10" t="str">
        <f>"برنج ايراني درجه 1"</f>
        <v>برنج ايراني درجه 1</v>
      </c>
      <c r="D50" s="10" t="str">
        <f>"کيلوگرم"</f>
        <v>کيلوگرم</v>
      </c>
      <c r="E50" s="11">
        <v>0.155</v>
      </c>
      <c r="F50" s="43"/>
      <c r="G50" s="43">
        <f t="shared" si="0"/>
        <v>0</v>
      </c>
    </row>
    <row r="51" spans="1:7">
      <c r="A51" s="49"/>
      <c r="B51" s="49"/>
      <c r="C51" s="10" t="s">
        <v>318</v>
      </c>
      <c r="D51" s="10" t="str">
        <f>"کيلوگرم"</f>
        <v>کيلوگرم</v>
      </c>
      <c r="E51" s="11">
        <v>7.0000000000000007E-2</v>
      </c>
      <c r="F51" s="43"/>
      <c r="G51" s="43">
        <f t="shared" si="0"/>
        <v>0</v>
      </c>
    </row>
    <row r="52" spans="1:7">
      <c r="A52" s="49"/>
      <c r="B52" s="49"/>
      <c r="C52" s="10" t="s">
        <v>320</v>
      </c>
      <c r="D52" s="10" t="str">
        <f>"کيلوگرم"</f>
        <v>کيلوگرم</v>
      </c>
      <c r="E52" s="11">
        <v>0.15</v>
      </c>
      <c r="F52" s="43"/>
      <c r="G52" s="43">
        <f t="shared" si="0"/>
        <v>0</v>
      </c>
    </row>
    <row r="53" spans="1:7">
      <c r="A53" s="49"/>
      <c r="B53" s="49"/>
      <c r="C53" s="10" t="str">
        <f>"نان لواش  بسته بندي 80 گرمي"</f>
        <v>نان لواش  بسته بندي 80 گرمي</v>
      </c>
      <c r="D53" s="10" t="s">
        <v>11</v>
      </c>
      <c r="E53" s="11">
        <v>1</v>
      </c>
      <c r="F53" s="43"/>
      <c r="G53" s="43">
        <f t="shared" si="0"/>
        <v>0</v>
      </c>
    </row>
    <row r="54" spans="1:7">
      <c r="A54" s="49"/>
      <c r="B54" s="49"/>
      <c r="C54" s="10" t="s">
        <v>5</v>
      </c>
      <c r="D54" s="10" t="str">
        <f>"کيلوگرم"</f>
        <v>کيلوگرم</v>
      </c>
      <c r="E54" s="11">
        <v>0.1</v>
      </c>
      <c r="F54" s="43"/>
      <c r="G54" s="43">
        <f t="shared" si="0"/>
        <v>0</v>
      </c>
    </row>
    <row r="55" spans="1:7">
      <c r="A55" s="49"/>
      <c r="B55" s="49"/>
      <c r="C55" s="2" t="s">
        <v>370</v>
      </c>
      <c r="D55" s="10" t="s">
        <v>173</v>
      </c>
      <c r="E55" s="11">
        <v>1</v>
      </c>
      <c r="F55" s="43"/>
      <c r="G55" s="43">
        <f t="shared" si="0"/>
        <v>0</v>
      </c>
    </row>
    <row r="56" spans="1:7">
      <c r="A56" s="49"/>
      <c r="B56" s="49"/>
      <c r="C56" s="10" t="s">
        <v>2</v>
      </c>
      <c r="D56" s="10" t="str">
        <f>"کيلوگرم"</f>
        <v>کيلوگرم</v>
      </c>
      <c r="E56" s="11">
        <v>0.02</v>
      </c>
      <c r="F56" s="43"/>
      <c r="G56" s="43">
        <f t="shared" si="0"/>
        <v>0</v>
      </c>
    </row>
    <row r="57" spans="1:7">
      <c r="A57" s="49"/>
      <c r="B57" s="49"/>
      <c r="C57" s="10" t="s">
        <v>3</v>
      </c>
      <c r="D57" s="10" t="s">
        <v>4</v>
      </c>
      <c r="E57" s="11">
        <v>0.05</v>
      </c>
      <c r="F57" s="43"/>
      <c r="G57" s="43">
        <f t="shared" si="0"/>
        <v>0</v>
      </c>
    </row>
    <row r="58" spans="1:7">
      <c r="A58" s="49"/>
      <c r="B58" s="49"/>
      <c r="C58" s="10" t="s">
        <v>6</v>
      </c>
      <c r="D58" s="10" t="str">
        <f>"کيلوگرم"</f>
        <v>کيلوگرم</v>
      </c>
      <c r="E58" s="11">
        <v>0.05</v>
      </c>
      <c r="F58" s="43"/>
      <c r="G58" s="43">
        <f t="shared" si="0"/>
        <v>0</v>
      </c>
    </row>
    <row r="59" spans="1:7">
      <c r="A59" s="49"/>
      <c r="B59" s="49"/>
      <c r="C59" s="10" t="s">
        <v>7</v>
      </c>
      <c r="D59" s="10" t="str">
        <f>"کيلوگرم"</f>
        <v>کيلوگرم</v>
      </c>
      <c r="E59" s="11">
        <v>1E-4</v>
      </c>
      <c r="F59" s="43"/>
      <c r="G59" s="43">
        <f t="shared" si="0"/>
        <v>0</v>
      </c>
    </row>
    <row r="60" spans="1:7">
      <c r="A60" s="49"/>
      <c r="B60" s="49"/>
      <c r="C60" s="10" t="s">
        <v>322</v>
      </c>
      <c r="D60" s="10" t="s">
        <v>10</v>
      </c>
      <c r="E60" s="11">
        <v>1</v>
      </c>
      <c r="F60" s="43"/>
      <c r="G60" s="43">
        <f t="shared" si="0"/>
        <v>0</v>
      </c>
    </row>
    <row r="61" spans="1:7">
      <c r="A61" s="49"/>
      <c r="B61" s="50"/>
      <c r="C61" s="10" t="s">
        <v>321</v>
      </c>
      <c r="D61" s="10" t="str">
        <f>"کيلوگرم"</f>
        <v>کيلوگرم</v>
      </c>
      <c r="E61" s="11">
        <v>5.0000000000000001E-3</v>
      </c>
      <c r="F61" s="43"/>
      <c r="G61" s="43">
        <f t="shared" si="0"/>
        <v>0</v>
      </c>
    </row>
    <row r="62" spans="1:7">
      <c r="A62" s="50"/>
      <c r="B62" s="12" t="s">
        <v>171</v>
      </c>
      <c r="C62" s="51" t="s">
        <v>400</v>
      </c>
      <c r="D62" s="52"/>
      <c r="E62" s="9"/>
      <c r="F62" s="43"/>
      <c r="G62" s="43">
        <f t="shared" si="0"/>
        <v>0</v>
      </c>
    </row>
    <row r="63" spans="1:7">
      <c r="A63" s="36">
        <v>5</v>
      </c>
      <c r="B63" s="36" t="s">
        <v>245</v>
      </c>
      <c r="C63" s="10" t="str">
        <f>"برنج ايراني درجه 1"</f>
        <v>برنج ايراني درجه 1</v>
      </c>
      <c r="D63" s="10" t="str">
        <f>"کيلوگرم"</f>
        <v>کيلوگرم</v>
      </c>
      <c r="E63" s="11">
        <v>0.155</v>
      </c>
      <c r="F63" s="43"/>
      <c r="G63" s="43">
        <f t="shared" si="0"/>
        <v>0</v>
      </c>
    </row>
    <row r="64" spans="1:7">
      <c r="A64" s="49"/>
      <c r="B64" s="49"/>
      <c r="C64" s="10" t="s">
        <v>320</v>
      </c>
      <c r="D64" s="10" t="str">
        <f>"کيلوگرم"</f>
        <v>کيلوگرم</v>
      </c>
      <c r="E64" s="11">
        <v>0.2</v>
      </c>
      <c r="F64" s="43"/>
      <c r="G64" s="43">
        <f t="shared" si="0"/>
        <v>0</v>
      </c>
    </row>
    <row r="65" spans="1:7">
      <c r="A65" s="49"/>
      <c r="B65" s="49"/>
      <c r="C65" s="10" t="s">
        <v>5</v>
      </c>
      <c r="D65" s="10" t="str">
        <f>"کيلوگرم"</f>
        <v>کيلوگرم</v>
      </c>
      <c r="E65" s="11">
        <v>0.1</v>
      </c>
      <c r="F65" s="43"/>
      <c r="G65" s="43">
        <f t="shared" si="0"/>
        <v>0</v>
      </c>
    </row>
    <row r="66" spans="1:7">
      <c r="A66" s="49"/>
      <c r="B66" s="49"/>
      <c r="C66" s="10" t="s">
        <v>15</v>
      </c>
      <c r="D66" s="10" t="s">
        <v>16</v>
      </c>
      <c r="E66" s="11">
        <v>5.0000000000000001E-3</v>
      </c>
      <c r="F66" s="43"/>
      <c r="G66" s="43">
        <f t="shared" si="0"/>
        <v>0</v>
      </c>
    </row>
    <row r="67" spans="1:7">
      <c r="A67" s="49"/>
      <c r="B67" s="49"/>
      <c r="C67" s="10" t="str">
        <f>"نان لواش  بسته بندي 80 گرمي"</f>
        <v>نان لواش  بسته بندي 80 گرمي</v>
      </c>
      <c r="D67" s="10" t="s">
        <v>11</v>
      </c>
      <c r="E67" s="11">
        <v>1</v>
      </c>
      <c r="F67" s="43"/>
      <c r="G67" s="43">
        <f t="shared" ref="G67:G130" si="2">F67*E67</f>
        <v>0</v>
      </c>
    </row>
    <row r="68" spans="1:7">
      <c r="A68" s="49"/>
      <c r="B68" s="49"/>
      <c r="C68" s="2" t="s">
        <v>370</v>
      </c>
      <c r="D68" s="10" t="s">
        <v>173</v>
      </c>
      <c r="E68" s="11">
        <v>1</v>
      </c>
      <c r="F68" s="43"/>
      <c r="G68" s="43">
        <f t="shared" si="2"/>
        <v>0</v>
      </c>
    </row>
    <row r="69" spans="1:7">
      <c r="A69" s="49"/>
      <c r="B69" s="49"/>
      <c r="C69" s="10" t="s">
        <v>2</v>
      </c>
      <c r="D69" s="10" t="str">
        <f>"کيلوگرم"</f>
        <v>کيلوگرم</v>
      </c>
      <c r="E69" s="11">
        <v>5.0000000000000001E-3</v>
      </c>
      <c r="F69" s="43"/>
      <c r="G69" s="43">
        <f t="shared" si="2"/>
        <v>0</v>
      </c>
    </row>
    <row r="70" spans="1:7">
      <c r="A70" s="49"/>
      <c r="B70" s="49"/>
      <c r="C70" s="10" t="s">
        <v>3</v>
      </c>
      <c r="D70" s="10" t="s">
        <v>4</v>
      </c>
      <c r="E70" s="11">
        <v>5.0000000000000001E-3</v>
      </c>
      <c r="F70" s="43"/>
      <c r="G70" s="43">
        <f t="shared" si="2"/>
        <v>0</v>
      </c>
    </row>
    <row r="71" spans="1:7">
      <c r="A71" s="49"/>
      <c r="B71" s="49"/>
      <c r="C71" s="10" t="s">
        <v>22</v>
      </c>
      <c r="D71" s="10" t="str">
        <f t="shared" ref="D71:D78" si="3">"کيلوگرم"</f>
        <v>کيلوگرم</v>
      </c>
      <c r="E71" s="11">
        <v>4.0000000000000001E-3</v>
      </c>
      <c r="F71" s="43"/>
      <c r="G71" s="43">
        <f t="shared" si="2"/>
        <v>0</v>
      </c>
    </row>
    <row r="72" spans="1:7">
      <c r="A72" s="49"/>
      <c r="B72" s="49"/>
      <c r="C72" s="10" t="s">
        <v>7</v>
      </c>
      <c r="D72" s="10" t="str">
        <f t="shared" si="3"/>
        <v>کيلوگرم</v>
      </c>
      <c r="E72" s="11">
        <v>0.01</v>
      </c>
      <c r="F72" s="43"/>
      <c r="G72" s="43">
        <f t="shared" si="2"/>
        <v>0</v>
      </c>
    </row>
    <row r="73" spans="1:7">
      <c r="A73" s="49"/>
      <c r="B73" s="49"/>
      <c r="C73" s="10" t="s">
        <v>20</v>
      </c>
      <c r="D73" s="10" t="str">
        <f t="shared" si="3"/>
        <v>کيلوگرم</v>
      </c>
      <c r="E73" s="11">
        <v>0.02</v>
      </c>
      <c r="F73" s="43"/>
      <c r="G73" s="43">
        <f t="shared" si="2"/>
        <v>0</v>
      </c>
    </row>
    <row r="74" spans="1:7">
      <c r="A74" s="49"/>
      <c r="B74" s="49"/>
      <c r="C74" s="10" t="s">
        <v>6</v>
      </c>
      <c r="D74" s="10" t="str">
        <f t="shared" si="3"/>
        <v>کيلوگرم</v>
      </c>
      <c r="E74" s="11">
        <v>0.03</v>
      </c>
      <c r="F74" s="43"/>
      <c r="G74" s="43">
        <f t="shared" si="2"/>
        <v>0</v>
      </c>
    </row>
    <row r="75" spans="1:7">
      <c r="A75" s="49"/>
      <c r="B75" s="49"/>
      <c r="C75" s="10" t="s">
        <v>23</v>
      </c>
      <c r="D75" s="10" t="str">
        <f t="shared" si="3"/>
        <v>کيلوگرم</v>
      </c>
      <c r="E75" s="11">
        <v>0.01</v>
      </c>
      <c r="F75" s="43"/>
      <c r="G75" s="43">
        <f t="shared" si="2"/>
        <v>0</v>
      </c>
    </row>
    <row r="76" spans="1:7">
      <c r="A76" s="49"/>
      <c r="B76" s="49"/>
      <c r="C76" s="10" t="s">
        <v>9</v>
      </c>
      <c r="D76" s="10" t="str">
        <f t="shared" si="3"/>
        <v>کيلوگرم</v>
      </c>
      <c r="E76" s="11">
        <v>3.0000000000000001E-3</v>
      </c>
      <c r="F76" s="43"/>
      <c r="G76" s="43">
        <f t="shared" si="2"/>
        <v>0</v>
      </c>
    </row>
    <row r="77" spans="1:7">
      <c r="A77" s="49"/>
      <c r="B77" s="49"/>
      <c r="C77" s="10" t="s">
        <v>17</v>
      </c>
      <c r="D77" s="10" t="str">
        <f t="shared" si="3"/>
        <v>کيلوگرم</v>
      </c>
      <c r="E77" s="11">
        <v>0.01</v>
      </c>
      <c r="F77" s="43"/>
      <c r="G77" s="43">
        <f t="shared" si="2"/>
        <v>0</v>
      </c>
    </row>
    <row r="78" spans="1:7">
      <c r="A78" s="49"/>
      <c r="B78" s="50"/>
      <c r="C78" s="10" t="s">
        <v>307</v>
      </c>
      <c r="D78" s="10" t="str">
        <f t="shared" si="3"/>
        <v>کيلوگرم</v>
      </c>
      <c r="E78" s="11">
        <v>0.01</v>
      </c>
      <c r="F78" s="43"/>
      <c r="G78" s="43">
        <f t="shared" si="2"/>
        <v>0</v>
      </c>
    </row>
    <row r="79" spans="1:7">
      <c r="A79" s="50"/>
      <c r="B79" s="12" t="s">
        <v>171</v>
      </c>
      <c r="C79" s="51" t="s">
        <v>400</v>
      </c>
      <c r="D79" s="52"/>
      <c r="E79" s="9"/>
      <c r="F79" s="43"/>
      <c r="G79" s="43">
        <f t="shared" si="2"/>
        <v>0</v>
      </c>
    </row>
    <row r="80" spans="1:7">
      <c r="A80" s="36">
        <v>6</v>
      </c>
      <c r="B80" s="36" t="s">
        <v>21</v>
      </c>
      <c r="C80" s="10" t="s">
        <v>323</v>
      </c>
      <c r="D80" s="10" t="str">
        <f>"کيلوگرم"</f>
        <v>کيلوگرم</v>
      </c>
      <c r="E80" s="11">
        <v>0.32</v>
      </c>
      <c r="F80" s="43"/>
      <c r="G80" s="43">
        <f t="shared" si="2"/>
        <v>0</v>
      </c>
    </row>
    <row r="81" spans="1:7">
      <c r="A81" s="49"/>
      <c r="B81" s="49"/>
      <c r="C81" s="10" t="s">
        <v>17</v>
      </c>
      <c r="D81" s="10" t="str">
        <f>"کيلوگرم"</f>
        <v>کيلوگرم</v>
      </c>
      <c r="E81" s="11">
        <v>0.02</v>
      </c>
      <c r="F81" s="43"/>
      <c r="G81" s="43">
        <f t="shared" si="2"/>
        <v>0</v>
      </c>
    </row>
    <row r="82" spans="1:7">
      <c r="A82" s="49"/>
      <c r="B82" s="49"/>
      <c r="C82" s="10" t="s">
        <v>13</v>
      </c>
      <c r="D82" s="10" t="str">
        <f>"کيلوگرم"</f>
        <v>کيلوگرم</v>
      </c>
      <c r="E82" s="11">
        <v>0.01</v>
      </c>
      <c r="F82" s="43"/>
      <c r="G82" s="43">
        <f t="shared" si="2"/>
        <v>0</v>
      </c>
    </row>
    <row r="83" spans="1:7">
      <c r="A83" s="49"/>
      <c r="B83" s="49"/>
      <c r="C83" s="10" t="s">
        <v>7</v>
      </c>
      <c r="D83" s="10" t="str">
        <f>"کيلوگرم"</f>
        <v>کيلوگرم</v>
      </c>
      <c r="E83" s="11">
        <v>0.02</v>
      </c>
      <c r="F83" s="43"/>
      <c r="G83" s="43">
        <f t="shared" si="2"/>
        <v>0</v>
      </c>
    </row>
    <row r="84" spans="1:7">
      <c r="A84" s="49"/>
      <c r="B84" s="49"/>
      <c r="C84" s="10" t="s">
        <v>15</v>
      </c>
      <c r="D84" s="10" t="s">
        <v>16</v>
      </c>
      <c r="E84" s="11">
        <v>5.9999999999999995E-4</v>
      </c>
      <c r="F84" s="43"/>
      <c r="G84" s="43">
        <f t="shared" si="2"/>
        <v>0</v>
      </c>
    </row>
    <row r="85" spans="1:7">
      <c r="A85" s="49"/>
      <c r="B85" s="49"/>
      <c r="C85" s="10" t="str">
        <f>"برنج ايراني درجه 1"</f>
        <v>برنج ايراني درجه 1</v>
      </c>
      <c r="D85" s="10" t="str">
        <f>"کيلوگرم"</f>
        <v>کيلوگرم</v>
      </c>
      <c r="E85" s="11">
        <v>0.15</v>
      </c>
      <c r="F85" s="43"/>
      <c r="G85" s="43">
        <f t="shared" si="2"/>
        <v>0</v>
      </c>
    </row>
    <row r="86" spans="1:7">
      <c r="A86" s="49"/>
      <c r="B86" s="49"/>
      <c r="C86" s="10" t="str">
        <f>"نان لواش  بسته بندي 80 گرمي"</f>
        <v>نان لواش  بسته بندي 80 گرمي</v>
      </c>
      <c r="D86" s="10" t="s">
        <v>11</v>
      </c>
      <c r="E86" s="11">
        <v>1</v>
      </c>
      <c r="F86" s="43"/>
      <c r="G86" s="43">
        <f t="shared" si="2"/>
        <v>0</v>
      </c>
    </row>
    <row r="87" spans="1:7">
      <c r="A87" s="49"/>
      <c r="B87" s="49"/>
      <c r="C87" s="2" t="s">
        <v>370</v>
      </c>
      <c r="D87" s="10" t="s">
        <v>173</v>
      </c>
      <c r="E87" s="11">
        <v>1</v>
      </c>
      <c r="F87" s="43"/>
      <c r="G87" s="43">
        <f t="shared" si="2"/>
        <v>0</v>
      </c>
    </row>
    <row r="88" spans="1:7">
      <c r="A88" s="49"/>
      <c r="B88" s="49"/>
      <c r="C88" s="10" t="s">
        <v>2</v>
      </c>
      <c r="D88" s="10" t="str">
        <f>"کيلوگرم"</f>
        <v>کيلوگرم</v>
      </c>
      <c r="E88" s="11">
        <v>0.02</v>
      </c>
      <c r="F88" s="43"/>
      <c r="G88" s="43">
        <f t="shared" si="2"/>
        <v>0</v>
      </c>
    </row>
    <row r="89" spans="1:7">
      <c r="A89" s="49"/>
      <c r="B89" s="49"/>
      <c r="C89" s="10" t="s">
        <v>3</v>
      </c>
      <c r="D89" s="10" t="s">
        <v>4</v>
      </c>
      <c r="E89" s="11">
        <v>5.0000000000000001E-3</v>
      </c>
      <c r="F89" s="43"/>
      <c r="G89" s="43">
        <f t="shared" si="2"/>
        <v>0</v>
      </c>
    </row>
    <row r="90" spans="1:7">
      <c r="A90" s="49"/>
      <c r="B90" s="49"/>
      <c r="C90" s="10" t="s">
        <v>246</v>
      </c>
      <c r="D90" s="10" t="str">
        <f t="shared" ref="D90:D96" si="4">"کيلوگرم"</f>
        <v>کيلوگرم</v>
      </c>
      <c r="E90" s="11">
        <v>5.0000000000000001E-3</v>
      </c>
      <c r="F90" s="43"/>
      <c r="G90" s="43">
        <f t="shared" si="2"/>
        <v>0</v>
      </c>
    </row>
    <row r="91" spans="1:7">
      <c r="A91" s="49"/>
      <c r="B91" s="49"/>
      <c r="C91" s="10" t="s">
        <v>6</v>
      </c>
      <c r="D91" s="10" t="str">
        <f t="shared" si="4"/>
        <v>کيلوگرم</v>
      </c>
      <c r="E91" s="11">
        <v>3.5000000000000003E-2</v>
      </c>
      <c r="F91" s="43"/>
      <c r="G91" s="43">
        <f t="shared" si="2"/>
        <v>0</v>
      </c>
    </row>
    <row r="92" spans="1:7">
      <c r="A92" s="49"/>
      <c r="B92" s="49"/>
      <c r="C92" s="10" t="s">
        <v>14</v>
      </c>
      <c r="D92" s="10" t="str">
        <f t="shared" si="4"/>
        <v>کيلوگرم</v>
      </c>
      <c r="E92" s="11">
        <v>5.0000000000000001E-3</v>
      </c>
      <c r="F92" s="43"/>
      <c r="G92" s="43">
        <f t="shared" si="2"/>
        <v>0</v>
      </c>
    </row>
    <row r="93" spans="1:7">
      <c r="A93" s="49"/>
      <c r="B93" s="49"/>
      <c r="C93" s="10" t="s">
        <v>174</v>
      </c>
      <c r="D93" s="10" t="str">
        <f t="shared" si="4"/>
        <v>کيلوگرم</v>
      </c>
      <c r="E93" s="11">
        <v>0.08</v>
      </c>
      <c r="F93" s="43"/>
      <c r="G93" s="43">
        <f t="shared" si="2"/>
        <v>0</v>
      </c>
    </row>
    <row r="94" spans="1:7">
      <c r="A94" s="49"/>
      <c r="B94" s="49"/>
      <c r="C94" s="10" t="s">
        <v>19</v>
      </c>
      <c r="D94" s="10" t="str">
        <f t="shared" si="4"/>
        <v>کيلوگرم</v>
      </c>
      <c r="E94" s="11">
        <v>0.1</v>
      </c>
      <c r="F94" s="43"/>
      <c r="G94" s="43">
        <f t="shared" si="2"/>
        <v>0</v>
      </c>
    </row>
    <row r="95" spans="1:7">
      <c r="A95" s="49"/>
      <c r="B95" s="49"/>
      <c r="C95" s="10" t="s">
        <v>20</v>
      </c>
      <c r="D95" s="10" t="str">
        <f t="shared" si="4"/>
        <v>کيلوگرم</v>
      </c>
      <c r="E95" s="11">
        <v>0.1</v>
      </c>
      <c r="F95" s="43"/>
      <c r="G95" s="43">
        <f t="shared" si="2"/>
        <v>0</v>
      </c>
    </row>
    <row r="96" spans="1:7">
      <c r="A96" s="49"/>
      <c r="B96" s="50"/>
      <c r="C96" s="10" t="s">
        <v>161</v>
      </c>
      <c r="D96" s="10" t="str">
        <f t="shared" si="4"/>
        <v>کيلوگرم</v>
      </c>
      <c r="E96" s="11">
        <v>5.0000000000000001E-3</v>
      </c>
      <c r="F96" s="43"/>
      <c r="G96" s="43">
        <f t="shared" si="2"/>
        <v>0</v>
      </c>
    </row>
    <row r="97" spans="1:7">
      <c r="A97" s="50"/>
      <c r="B97" s="12" t="s">
        <v>171</v>
      </c>
      <c r="C97" s="51" t="s">
        <v>400</v>
      </c>
      <c r="D97" s="52"/>
      <c r="E97" s="9"/>
      <c r="F97" s="43"/>
      <c r="G97" s="43">
        <f t="shared" si="2"/>
        <v>0</v>
      </c>
    </row>
    <row r="98" spans="1:7">
      <c r="A98" s="36">
        <v>7</v>
      </c>
      <c r="B98" s="36" t="s">
        <v>404</v>
      </c>
      <c r="C98" s="10" t="s">
        <v>323</v>
      </c>
      <c r="D98" s="10" t="str">
        <f>"کيلوگرم"</f>
        <v>کيلوگرم</v>
      </c>
      <c r="E98" s="11">
        <v>0.32</v>
      </c>
      <c r="F98" s="43"/>
      <c r="G98" s="43">
        <f t="shared" si="2"/>
        <v>0</v>
      </c>
    </row>
    <row r="99" spans="1:7">
      <c r="A99" s="49"/>
      <c r="B99" s="49"/>
      <c r="C99" s="10" t="s">
        <v>405</v>
      </c>
      <c r="D99" s="10" t="s">
        <v>10</v>
      </c>
      <c r="E99" s="11">
        <v>2</v>
      </c>
      <c r="F99" s="43"/>
      <c r="G99" s="43">
        <f t="shared" si="2"/>
        <v>0</v>
      </c>
    </row>
    <row r="100" spans="1:7">
      <c r="A100" s="49"/>
      <c r="B100" s="49"/>
      <c r="C100" s="10" t="s">
        <v>7</v>
      </c>
      <c r="D100" s="10" t="str">
        <f>"کيلوگرم"</f>
        <v>کيلوگرم</v>
      </c>
      <c r="E100" s="11">
        <v>0.04</v>
      </c>
      <c r="F100" s="43"/>
      <c r="G100" s="43">
        <f t="shared" si="2"/>
        <v>0</v>
      </c>
    </row>
    <row r="101" spans="1:7">
      <c r="A101" s="49"/>
      <c r="B101" s="49"/>
      <c r="C101" s="10" t="s">
        <v>15</v>
      </c>
      <c r="D101" s="10" t="s">
        <v>16</v>
      </c>
      <c r="E101" s="11">
        <v>5.9999999999999995E-4</v>
      </c>
      <c r="F101" s="43"/>
      <c r="G101" s="43">
        <f t="shared" si="2"/>
        <v>0</v>
      </c>
    </row>
    <row r="102" spans="1:7">
      <c r="A102" s="49"/>
      <c r="B102" s="49"/>
      <c r="C102" s="10" t="str">
        <f>"برنج ايراني درجه 1"</f>
        <v>برنج ايراني درجه 1</v>
      </c>
      <c r="D102" s="10" t="str">
        <f>"کيلوگرم"</f>
        <v>کيلوگرم</v>
      </c>
      <c r="E102" s="11">
        <v>0.155</v>
      </c>
      <c r="F102" s="43"/>
      <c r="G102" s="43">
        <f t="shared" si="2"/>
        <v>0</v>
      </c>
    </row>
    <row r="103" spans="1:7">
      <c r="A103" s="49"/>
      <c r="B103" s="49"/>
      <c r="C103" s="10" t="str">
        <f>"نان لواش  بسته بندي 80 گرمي"</f>
        <v>نان لواش  بسته بندي 80 گرمي</v>
      </c>
      <c r="D103" s="10" t="s">
        <v>11</v>
      </c>
      <c r="E103" s="11">
        <v>1</v>
      </c>
      <c r="F103" s="43"/>
      <c r="G103" s="43">
        <f t="shared" si="2"/>
        <v>0</v>
      </c>
    </row>
    <row r="104" spans="1:7">
      <c r="A104" s="49"/>
      <c r="B104" s="49"/>
      <c r="C104" s="2" t="s">
        <v>370</v>
      </c>
      <c r="D104" s="10" t="s">
        <v>173</v>
      </c>
      <c r="E104" s="11">
        <v>1</v>
      </c>
      <c r="F104" s="43"/>
      <c r="G104" s="43">
        <f t="shared" si="2"/>
        <v>0</v>
      </c>
    </row>
    <row r="105" spans="1:7">
      <c r="A105" s="49"/>
      <c r="B105" s="49"/>
      <c r="C105" s="10" t="s">
        <v>2</v>
      </c>
      <c r="D105" s="10" t="str">
        <f>"کيلوگرم"</f>
        <v>کيلوگرم</v>
      </c>
      <c r="E105" s="11">
        <v>0.02</v>
      </c>
      <c r="F105" s="43"/>
      <c r="G105" s="43">
        <f t="shared" si="2"/>
        <v>0</v>
      </c>
    </row>
    <row r="106" spans="1:7">
      <c r="A106" s="49"/>
      <c r="B106" s="49"/>
      <c r="C106" s="10" t="s">
        <v>3</v>
      </c>
      <c r="D106" s="10" t="s">
        <v>4</v>
      </c>
      <c r="E106" s="11">
        <v>5.0000000000000001E-3</v>
      </c>
      <c r="F106" s="43"/>
      <c r="G106" s="43">
        <f t="shared" si="2"/>
        <v>0</v>
      </c>
    </row>
    <row r="107" spans="1:7">
      <c r="A107" s="49"/>
      <c r="B107" s="49"/>
      <c r="C107" s="10" t="s">
        <v>246</v>
      </c>
      <c r="D107" s="10" t="str">
        <f t="shared" ref="D107:D114" si="5">"کيلوگرم"</f>
        <v>کيلوگرم</v>
      </c>
      <c r="E107" s="11">
        <v>5.0000000000000001E-3</v>
      </c>
      <c r="F107" s="43"/>
      <c r="G107" s="43">
        <f t="shared" si="2"/>
        <v>0</v>
      </c>
    </row>
    <row r="108" spans="1:7">
      <c r="A108" s="49"/>
      <c r="B108" s="49"/>
      <c r="C108" s="10" t="s">
        <v>374</v>
      </c>
      <c r="D108" s="10" t="str">
        <f t="shared" si="5"/>
        <v>کيلوگرم</v>
      </c>
      <c r="E108" s="11">
        <v>3.0000000000000001E-3</v>
      </c>
      <c r="F108" s="43"/>
      <c r="G108" s="43">
        <f t="shared" si="2"/>
        <v>0</v>
      </c>
    </row>
    <row r="109" spans="1:7">
      <c r="A109" s="49"/>
      <c r="B109" s="49"/>
      <c r="C109" s="10" t="s">
        <v>6</v>
      </c>
      <c r="D109" s="10" t="str">
        <f t="shared" si="5"/>
        <v>کيلوگرم</v>
      </c>
      <c r="E109" s="11">
        <v>3.5000000000000003E-2</v>
      </c>
      <c r="F109" s="43"/>
      <c r="G109" s="43">
        <f t="shared" si="2"/>
        <v>0</v>
      </c>
    </row>
    <row r="110" spans="1:7">
      <c r="A110" s="49"/>
      <c r="B110" s="49"/>
      <c r="C110" s="10" t="s">
        <v>14</v>
      </c>
      <c r="D110" s="10" t="str">
        <f t="shared" si="5"/>
        <v>کيلوگرم</v>
      </c>
      <c r="E110" s="11">
        <v>5.0000000000000001E-3</v>
      </c>
      <c r="F110" s="43"/>
      <c r="G110" s="43">
        <f t="shared" si="2"/>
        <v>0</v>
      </c>
    </row>
    <row r="111" spans="1:7">
      <c r="A111" s="49"/>
      <c r="B111" s="49"/>
      <c r="C111" s="10" t="s">
        <v>174</v>
      </c>
      <c r="D111" s="10" t="str">
        <f t="shared" si="5"/>
        <v>کيلوگرم</v>
      </c>
      <c r="E111" s="11">
        <v>0.08</v>
      </c>
      <c r="F111" s="43"/>
      <c r="G111" s="43">
        <f t="shared" si="2"/>
        <v>0</v>
      </c>
    </row>
    <row r="112" spans="1:7">
      <c r="A112" s="49"/>
      <c r="B112" s="49"/>
      <c r="C112" s="10" t="s">
        <v>19</v>
      </c>
      <c r="D112" s="10" t="str">
        <f t="shared" si="5"/>
        <v>کيلوگرم</v>
      </c>
      <c r="E112" s="11">
        <v>0.1</v>
      </c>
      <c r="F112" s="43"/>
      <c r="G112" s="43">
        <f t="shared" si="2"/>
        <v>0</v>
      </c>
    </row>
    <row r="113" spans="1:7">
      <c r="A113" s="49"/>
      <c r="B113" s="49"/>
      <c r="C113" s="10" t="s">
        <v>20</v>
      </c>
      <c r="D113" s="10" t="str">
        <f t="shared" si="5"/>
        <v>کيلوگرم</v>
      </c>
      <c r="E113" s="11">
        <v>0.1</v>
      </c>
      <c r="F113" s="43"/>
      <c r="G113" s="43">
        <f t="shared" si="2"/>
        <v>0</v>
      </c>
    </row>
    <row r="114" spans="1:7">
      <c r="A114" s="49"/>
      <c r="B114" s="50"/>
      <c r="C114" s="10" t="s">
        <v>161</v>
      </c>
      <c r="D114" s="10" t="str">
        <f t="shared" si="5"/>
        <v>کيلوگرم</v>
      </c>
      <c r="E114" s="11">
        <v>5.0000000000000001E-3</v>
      </c>
      <c r="F114" s="43"/>
      <c r="G114" s="43">
        <f t="shared" si="2"/>
        <v>0</v>
      </c>
    </row>
    <row r="115" spans="1:7">
      <c r="A115" s="50"/>
      <c r="B115" s="12" t="s">
        <v>171</v>
      </c>
      <c r="C115" s="51" t="s">
        <v>400</v>
      </c>
      <c r="D115" s="52"/>
      <c r="E115" s="9"/>
      <c r="F115" s="43"/>
      <c r="G115" s="43">
        <f t="shared" si="2"/>
        <v>0</v>
      </c>
    </row>
    <row r="116" spans="1:7" ht="22.5" customHeight="1">
      <c r="A116" s="36">
        <v>8</v>
      </c>
      <c r="B116" s="53" t="s">
        <v>412</v>
      </c>
      <c r="C116" s="10" t="str">
        <f>"برنج ايراني درجه 1"</f>
        <v>برنج ايراني درجه 1</v>
      </c>
      <c r="D116" s="10" t="str">
        <f>"کيلوگرم"</f>
        <v>کيلوگرم</v>
      </c>
      <c r="E116" s="11">
        <v>0.155</v>
      </c>
      <c r="F116" s="43"/>
      <c r="G116" s="43">
        <f t="shared" si="2"/>
        <v>0</v>
      </c>
    </row>
    <row r="117" spans="1:7">
      <c r="A117" s="49"/>
      <c r="B117" s="49"/>
      <c r="C117" s="10" t="s">
        <v>320</v>
      </c>
      <c r="D117" s="10" t="str">
        <f>"کيلوگرم"</f>
        <v>کيلوگرم</v>
      </c>
      <c r="E117" s="11">
        <v>0.2</v>
      </c>
      <c r="F117" s="43"/>
      <c r="G117" s="43">
        <f t="shared" si="2"/>
        <v>0</v>
      </c>
    </row>
    <row r="118" spans="1:7">
      <c r="A118" s="49"/>
      <c r="B118" s="49"/>
      <c r="C118" s="10" t="s">
        <v>5</v>
      </c>
      <c r="D118" s="10" t="str">
        <f>"کيلوگرم"</f>
        <v>کيلوگرم</v>
      </c>
      <c r="E118" s="11">
        <v>0.1</v>
      </c>
      <c r="F118" s="43"/>
      <c r="G118" s="43">
        <f t="shared" si="2"/>
        <v>0</v>
      </c>
    </row>
    <row r="119" spans="1:7">
      <c r="A119" s="49"/>
      <c r="B119" s="49"/>
      <c r="C119" s="10" t="s">
        <v>15</v>
      </c>
      <c r="D119" s="10" t="s">
        <v>16</v>
      </c>
      <c r="E119" s="11">
        <v>5.0000000000000001E-3</v>
      </c>
      <c r="F119" s="43"/>
      <c r="G119" s="43">
        <f t="shared" si="2"/>
        <v>0</v>
      </c>
    </row>
    <row r="120" spans="1:7">
      <c r="A120" s="49"/>
      <c r="B120" s="49"/>
      <c r="C120" s="10" t="str">
        <f>"نان لواش  بسته بندي 80 گرمي"</f>
        <v>نان لواش  بسته بندي 80 گرمي</v>
      </c>
      <c r="D120" s="10" t="s">
        <v>11</v>
      </c>
      <c r="E120" s="11">
        <v>1</v>
      </c>
      <c r="F120" s="43"/>
      <c r="G120" s="43">
        <f t="shared" si="2"/>
        <v>0</v>
      </c>
    </row>
    <row r="121" spans="1:7">
      <c r="A121" s="49"/>
      <c r="B121" s="49"/>
      <c r="C121" s="2" t="s">
        <v>370</v>
      </c>
      <c r="D121" s="10" t="s">
        <v>173</v>
      </c>
      <c r="E121" s="11">
        <v>1</v>
      </c>
      <c r="F121" s="43"/>
      <c r="G121" s="43">
        <f t="shared" si="2"/>
        <v>0</v>
      </c>
    </row>
    <row r="122" spans="1:7">
      <c r="A122" s="49"/>
      <c r="B122" s="49"/>
      <c r="C122" s="10" t="s">
        <v>2</v>
      </c>
      <c r="D122" s="10" t="str">
        <f>"کيلوگرم"</f>
        <v>کيلوگرم</v>
      </c>
      <c r="E122" s="11">
        <v>5.0000000000000001E-3</v>
      </c>
      <c r="F122" s="43"/>
      <c r="G122" s="43">
        <f t="shared" si="2"/>
        <v>0</v>
      </c>
    </row>
    <row r="123" spans="1:7">
      <c r="A123" s="49"/>
      <c r="B123" s="49"/>
      <c r="C123" s="10" t="s">
        <v>3</v>
      </c>
      <c r="D123" s="10" t="s">
        <v>4</v>
      </c>
      <c r="E123" s="11">
        <v>5.0000000000000001E-3</v>
      </c>
      <c r="F123" s="43"/>
      <c r="G123" s="43">
        <f t="shared" si="2"/>
        <v>0</v>
      </c>
    </row>
    <row r="124" spans="1:7">
      <c r="A124" s="49"/>
      <c r="B124" s="49"/>
      <c r="C124" s="10" t="s">
        <v>22</v>
      </c>
      <c r="D124" s="10" t="str">
        <f t="shared" ref="D124:D131" si="6">"کيلوگرم"</f>
        <v>کيلوگرم</v>
      </c>
      <c r="E124" s="11">
        <v>4.0000000000000001E-3</v>
      </c>
      <c r="F124" s="43"/>
      <c r="G124" s="43">
        <f t="shared" si="2"/>
        <v>0</v>
      </c>
    </row>
    <row r="125" spans="1:7">
      <c r="A125" s="49"/>
      <c r="B125" s="49"/>
      <c r="C125" s="10" t="s">
        <v>7</v>
      </c>
      <c r="D125" s="10" t="str">
        <f t="shared" si="6"/>
        <v>کيلوگرم</v>
      </c>
      <c r="E125" s="11">
        <v>5.0000000000000001E-3</v>
      </c>
      <c r="F125" s="43"/>
      <c r="G125" s="43">
        <f t="shared" si="2"/>
        <v>0</v>
      </c>
    </row>
    <row r="126" spans="1:7">
      <c r="A126" s="49"/>
      <c r="B126" s="49"/>
      <c r="C126" s="10" t="s">
        <v>20</v>
      </c>
      <c r="D126" s="10" t="str">
        <f t="shared" si="6"/>
        <v>کيلوگرم</v>
      </c>
      <c r="E126" s="11">
        <v>3.3E-3</v>
      </c>
      <c r="F126" s="43"/>
      <c r="G126" s="43">
        <f t="shared" si="2"/>
        <v>0</v>
      </c>
    </row>
    <row r="127" spans="1:7">
      <c r="A127" s="49"/>
      <c r="B127" s="49"/>
      <c r="C127" s="10" t="s">
        <v>6</v>
      </c>
      <c r="D127" s="10" t="str">
        <f t="shared" si="6"/>
        <v>کيلوگرم</v>
      </c>
      <c r="E127" s="11">
        <v>0.03</v>
      </c>
      <c r="F127" s="43"/>
      <c r="G127" s="43">
        <f t="shared" si="2"/>
        <v>0</v>
      </c>
    </row>
    <row r="128" spans="1:7">
      <c r="A128" s="49"/>
      <c r="B128" s="49"/>
      <c r="C128" s="10" t="s">
        <v>23</v>
      </c>
      <c r="D128" s="10" t="str">
        <f t="shared" si="6"/>
        <v>کيلوگرم</v>
      </c>
      <c r="E128" s="11">
        <v>0.01</v>
      </c>
      <c r="F128" s="43"/>
      <c r="G128" s="43">
        <f t="shared" si="2"/>
        <v>0</v>
      </c>
    </row>
    <row r="129" spans="1:7">
      <c r="A129" s="49"/>
      <c r="B129" s="49"/>
      <c r="C129" s="10" t="s">
        <v>9</v>
      </c>
      <c r="D129" s="10" t="str">
        <f t="shared" si="6"/>
        <v>کيلوگرم</v>
      </c>
      <c r="E129" s="11">
        <v>3.0000000000000001E-3</v>
      </c>
      <c r="F129" s="43"/>
      <c r="G129" s="43">
        <f t="shared" si="2"/>
        <v>0</v>
      </c>
    </row>
    <row r="130" spans="1:7">
      <c r="A130" s="49"/>
      <c r="B130" s="49"/>
      <c r="C130" s="10" t="s">
        <v>322</v>
      </c>
      <c r="D130" s="10" t="s">
        <v>10</v>
      </c>
      <c r="E130" s="11">
        <v>1</v>
      </c>
      <c r="F130" s="43"/>
      <c r="G130" s="43">
        <f t="shared" si="2"/>
        <v>0</v>
      </c>
    </row>
    <row r="131" spans="1:7">
      <c r="A131" s="49"/>
      <c r="B131" s="50"/>
      <c r="C131" s="10" t="s">
        <v>17</v>
      </c>
      <c r="D131" s="10" t="str">
        <f t="shared" si="6"/>
        <v>کيلوگرم</v>
      </c>
      <c r="E131" s="11">
        <v>0.1</v>
      </c>
      <c r="F131" s="43"/>
      <c r="G131" s="43">
        <f t="shared" ref="G131:G194" si="7">F131*E131</f>
        <v>0</v>
      </c>
    </row>
    <row r="132" spans="1:7">
      <c r="A132" s="50"/>
      <c r="B132" s="12" t="s">
        <v>171</v>
      </c>
      <c r="C132" s="51" t="s">
        <v>400</v>
      </c>
      <c r="D132" s="52"/>
      <c r="E132" s="9"/>
      <c r="F132" s="43"/>
      <c r="G132" s="43">
        <f t="shared" si="7"/>
        <v>0</v>
      </c>
    </row>
    <row r="133" spans="1:7" ht="22.5" customHeight="1">
      <c r="A133" s="36">
        <v>9</v>
      </c>
      <c r="B133" s="53" t="s">
        <v>413</v>
      </c>
      <c r="C133" s="10" t="str">
        <f>"برنج ايراني درجه 1"</f>
        <v>برنج ايراني درجه 1</v>
      </c>
      <c r="D133" s="10" t="str">
        <f>"کيلوگرم"</f>
        <v>کيلوگرم</v>
      </c>
      <c r="E133" s="11">
        <v>0.155</v>
      </c>
      <c r="F133" s="43"/>
      <c r="G133" s="43">
        <f t="shared" si="7"/>
        <v>0</v>
      </c>
    </row>
    <row r="134" spans="1:7">
      <c r="A134" s="49"/>
      <c r="B134" s="49"/>
      <c r="C134" s="10" t="s">
        <v>418</v>
      </c>
      <c r="D134" s="10" t="str">
        <f>"کيلوگرم"</f>
        <v>کيلوگرم</v>
      </c>
      <c r="E134" s="11">
        <v>0.2</v>
      </c>
      <c r="F134" s="43"/>
      <c r="G134" s="43">
        <f t="shared" si="7"/>
        <v>0</v>
      </c>
    </row>
    <row r="135" spans="1:7">
      <c r="A135" s="49"/>
      <c r="B135" s="49"/>
      <c r="C135" s="10" t="s">
        <v>5</v>
      </c>
      <c r="D135" s="10" t="str">
        <f>"کيلوگرم"</f>
        <v>کيلوگرم</v>
      </c>
      <c r="E135" s="11">
        <v>0.1</v>
      </c>
      <c r="F135" s="43"/>
      <c r="G135" s="43">
        <f t="shared" si="7"/>
        <v>0</v>
      </c>
    </row>
    <row r="136" spans="1:7">
      <c r="A136" s="49"/>
      <c r="B136" s="49"/>
      <c r="C136" s="10" t="s">
        <v>15</v>
      </c>
      <c r="D136" s="10" t="s">
        <v>16</v>
      </c>
      <c r="E136" s="11">
        <v>5.0000000000000001E-3</v>
      </c>
      <c r="F136" s="43"/>
      <c r="G136" s="43">
        <f t="shared" si="7"/>
        <v>0</v>
      </c>
    </row>
    <row r="137" spans="1:7">
      <c r="A137" s="49"/>
      <c r="B137" s="49"/>
      <c r="C137" s="10" t="str">
        <f>"نان لواش  بسته بندي 80 گرمي"</f>
        <v>نان لواش  بسته بندي 80 گرمي</v>
      </c>
      <c r="D137" s="10" t="s">
        <v>11</v>
      </c>
      <c r="E137" s="11">
        <v>1</v>
      </c>
      <c r="F137" s="43"/>
      <c r="G137" s="43">
        <f t="shared" si="7"/>
        <v>0</v>
      </c>
    </row>
    <row r="138" spans="1:7">
      <c r="A138" s="49"/>
      <c r="B138" s="49"/>
      <c r="C138" s="2" t="s">
        <v>370</v>
      </c>
      <c r="D138" s="10" t="s">
        <v>173</v>
      </c>
      <c r="E138" s="11">
        <v>1</v>
      </c>
      <c r="F138" s="43"/>
      <c r="G138" s="43">
        <f t="shared" si="7"/>
        <v>0</v>
      </c>
    </row>
    <row r="139" spans="1:7">
      <c r="A139" s="49"/>
      <c r="B139" s="49"/>
      <c r="C139" s="10" t="s">
        <v>2</v>
      </c>
      <c r="D139" s="10" t="str">
        <f>"کيلوگرم"</f>
        <v>کيلوگرم</v>
      </c>
      <c r="E139" s="11">
        <v>5.0000000000000001E-3</v>
      </c>
      <c r="F139" s="43"/>
      <c r="G139" s="43">
        <f t="shared" si="7"/>
        <v>0</v>
      </c>
    </row>
    <row r="140" spans="1:7">
      <c r="A140" s="49"/>
      <c r="B140" s="49"/>
      <c r="C140" s="10" t="s">
        <v>3</v>
      </c>
      <c r="D140" s="10" t="s">
        <v>4</v>
      </c>
      <c r="E140" s="11">
        <v>5.0000000000000001E-3</v>
      </c>
      <c r="F140" s="43"/>
      <c r="G140" s="43">
        <f t="shared" si="7"/>
        <v>0</v>
      </c>
    </row>
    <row r="141" spans="1:7">
      <c r="A141" s="49"/>
      <c r="B141" s="49"/>
      <c r="C141" s="10" t="s">
        <v>22</v>
      </c>
      <c r="D141" s="10" t="str">
        <f t="shared" ref="D141:D148" si="8">"کيلوگرم"</f>
        <v>کيلوگرم</v>
      </c>
      <c r="E141" s="11">
        <v>4.0000000000000001E-3</v>
      </c>
      <c r="F141" s="43"/>
      <c r="G141" s="43">
        <f t="shared" si="7"/>
        <v>0</v>
      </c>
    </row>
    <row r="142" spans="1:7">
      <c r="A142" s="49"/>
      <c r="B142" s="49"/>
      <c r="C142" s="10" t="s">
        <v>7</v>
      </c>
      <c r="D142" s="10" t="str">
        <f t="shared" si="8"/>
        <v>کيلوگرم</v>
      </c>
      <c r="E142" s="11">
        <v>5.0000000000000001E-3</v>
      </c>
      <c r="F142" s="43"/>
      <c r="G142" s="43">
        <f t="shared" si="7"/>
        <v>0</v>
      </c>
    </row>
    <row r="143" spans="1:7">
      <c r="A143" s="49"/>
      <c r="B143" s="49"/>
      <c r="C143" s="10" t="s">
        <v>20</v>
      </c>
      <c r="D143" s="10" t="str">
        <f t="shared" si="8"/>
        <v>کيلوگرم</v>
      </c>
      <c r="E143" s="11">
        <v>3.3E-3</v>
      </c>
      <c r="F143" s="43"/>
      <c r="G143" s="43">
        <f t="shared" si="7"/>
        <v>0</v>
      </c>
    </row>
    <row r="144" spans="1:7">
      <c r="A144" s="49"/>
      <c r="B144" s="49"/>
      <c r="C144" s="10" t="s">
        <v>6</v>
      </c>
      <c r="D144" s="10" t="str">
        <f t="shared" si="8"/>
        <v>کيلوگرم</v>
      </c>
      <c r="E144" s="11">
        <v>0.03</v>
      </c>
      <c r="F144" s="43"/>
      <c r="G144" s="43">
        <f t="shared" si="7"/>
        <v>0</v>
      </c>
    </row>
    <row r="145" spans="1:7">
      <c r="A145" s="49"/>
      <c r="B145" s="49"/>
      <c r="C145" s="10" t="s">
        <v>23</v>
      </c>
      <c r="D145" s="10" t="str">
        <f t="shared" si="8"/>
        <v>کيلوگرم</v>
      </c>
      <c r="E145" s="11">
        <v>0.01</v>
      </c>
      <c r="F145" s="43"/>
      <c r="G145" s="43">
        <f t="shared" si="7"/>
        <v>0</v>
      </c>
    </row>
    <row r="146" spans="1:7">
      <c r="A146" s="49"/>
      <c r="B146" s="49"/>
      <c r="C146" s="10" t="s">
        <v>9</v>
      </c>
      <c r="D146" s="10" t="str">
        <f t="shared" si="8"/>
        <v>کيلوگرم</v>
      </c>
      <c r="E146" s="11">
        <v>3.0000000000000001E-3</v>
      </c>
      <c r="F146" s="43"/>
      <c r="G146" s="43">
        <f t="shared" si="7"/>
        <v>0</v>
      </c>
    </row>
    <row r="147" spans="1:7">
      <c r="A147" s="49"/>
      <c r="B147" s="49"/>
      <c r="C147" s="10" t="s">
        <v>322</v>
      </c>
      <c r="D147" s="10" t="s">
        <v>10</v>
      </c>
      <c r="E147" s="11">
        <v>1</v>
      </c>
      <c r="F147" s="43"/>
      <c r="G147" s="43">
        <f t="shared" si="7"/>
        <v>0</v>
      </c>
    </row>
    <row r="148" spans="1:7">
      <c r="A148" s="49"/>
      <c r="B148" s="50"/>
      <c r="C148" s="10" t="s">
        <v>17</v>
      </c>
      <c r="D148" s="10" t="str">
        <f t="shared" si="8"/>
        <v>کيلوگرم</v>
      </c>
      <c r="E148" s="11">
        <v>0.1</v>
      </c>
      <c r="F148" s="43"/>
      <c r="G148" s="43">
        <f t="shared" si="7"/>
        <v>0</v>
      </c>
    </row>
    <row r="149" spans="1:7">
      <c r="A149" s="50"/>
      <c r="B149" s="12" t="s">
        <v>171</v>
      </c>
      <c r="C149" s="51" t="s">
        <v>400</v>
      </c>
      <c r="D149" s="52"/>
      <c r="E149" s="9"/>
      <c r="F149" s="43"/>
      <c r="G149" s="43">
        <f t="shared" si="7"/>
        <v>0</v>
      </c>
    </row>
    <row r="150" spans="1:7" ht="22.5" customHeight="1">
      <c r="A150" s="36">
        <v>10</v>
      </c>
      <c r="B150" s="53" t="s">
        <v>397</v>
      </c>
      <c r="C150" s="10" t="s">
        <v>26</v>
      </c>
      <c r="D150" s="10" t="s">
        <v>4</v>
      </c>
      <c r="E150" s="11">
        <v>3.0000000000000001E-3</v>
      </c>
      <c r="F150" s="43"/>
      <c r="G150" s="43">
        <f t="shared" si="7"/>
        <v>0</v>
      </c>
    </row>
    <row r="151" spans="1:7">
      <c r="A151" s="49"/>
      <c r="B151" s="49"/>
      <c r="C151" s="10" t="s">
        <v>3</v>
      </c>
      <c r="D151" s="10" t="s">
        <v>4</v>
      </c>
      <c r="E151" s="11">
        <v>4.0000000000000001E-3</v>
      </c>
      <c r="F151" s="43"/>
      <c r="G151" s="43">
        <f t="shared" si="7"/>
        <v>0</v>
      </c>
    </row>
    <row r="152" spans="1:7">
      <c r="A152" s="49"/>
      <c r="B152" s="49"/>
      <c r="C152" s="10" t="s">
        <v>24</v>
      </c>
      <c r="D152" s="10" t="str">
        <f t="shared" ref="D152:D161" si="9">"کيلوگرم"</f>
        <v>کيلوگرم</v>
      </c>
      <c r="E152" s="11">
        <v>3.5000000000000003E-2</v>
      </c>
      <c r="F152" s="43"/>
      <c r="G152" s="43">
        <f t="shared" si="7"/>
        <v>0</v>
      </c>
    </row>
    <row r="153" spans="1:7">
      <c r="A153" s="49"/>
      <c r="B153" s="49"/>
      <c r="C153" s="10" t="str">
        <f>"برنج ايراني درجه 1"</f>
        <v>برنج ايراني درجه 1</v>
      </c>
      <c r="D153" s="10" t="str">
        <f t="shared" si="9"/>
        <v>کيلوگرم</v>
      </c>
      <c r="E153" s="11">
        <v>1.55E-2</v>
      </c>
      <c r="F153" s="43"/>
      <c r="G153" s="43">
        <f t="shared" si="7"/>
        <v>0</v>
      </c>
    </row>
    <row r="154" spans="1:7">
      <c r="A154" s="49"/>
      <c r="B154" s="49"/>
      <c r="C154" s="10" t="s">
        <v>6</v>
      </c>
      <c r="D154" s="10" t="str">
        <f t="shared" si="9"/>
        <v>کيلوگرم</v>
      </c>
      <c r="E154" s="11">
        <v>0.04</v>
      </c>
      <c r="F154" s="43"/>
      <c r="G154" s="43">
        <f t="shared" si="7"/>
        <v>0</v>
      </c>
    </row>
    <row r="155" spans="1:7">
      <c r="A155" s="49"/>
      <c r="B155" s="49"/>
      <c r="C155" s="10" t="s">
        <v>17</v>
      </c>
      <c r="D155" s="10" t="str">
        <f t="shared" si="9"/>
        <v>کيلوگرم</v>
      </c>
      <c r="E155" s="11">
        <v>0.02</v>
      </c>
      <c r="F155" s="43"/>
      <c r="G155" s="43">
        <f t="shared" si="7"/>
        <v>0</v>
      </c>
    </row>
    <row r="156" spans="1:7">
      <c r="A156" s="49"/>
      <c r="B156" s="49"/>
      <c r="C156" s="10" t="s">
        <v>7</v>
      </c>
      <c r="D156" s="10" t="str">
        <f t="shared" si="9"/>
        <v>کيلوگرم</v>
      </c>
      <c r="E156" s="11">
        <v>0.02</v>
      </c>
      <c r="F156" s="43"/>
      <c r="G156" s="43">
        <f t="shared" si="7"/>
        <v>0</v>
      </c>
    </row>
    <row r="157" spans="1:7">
      <c r="A157" s="49"/>
      <c r="B157" s="49"/>
      <c r="C157" s="10" t="s">
        <v>2</v>
      </c>
      <c r="D157" s="10" t="str">
        <f t="shared" si="9"/>
        <v>کيلوگرم</v>
      </c>
      <c r="E157" s="11">
        <v>1E-3</v>
      </c>
      <c r="F157" s="43"/>
      <c r="G157" s="43">
        <f t="shared" si="7"/>
        <v>0</v>
      </c>
    </row>
    <row r="158" spans="1:7">
      <c r="A158" s="49"/>
      <c r="B158" s="49"/>
      <c r="C158" s="10" t="s">
        <v>25</v>
      </c>
      <c r="D158" s="10" t="str">
        <f t="shared" si="9"/>
        <v>کيلوگرم</v>
      </c>
      <c r="E158" s="11">
        <v>0.06</v>
      </c>
      <c r="F158" s="43"/>
      <c r="G158" s="43">
        <f t="shared" si="7"/>
        <v>0</v>
      </c>
    </row>
    <row r="159" spans="1:7">
      <c r="A159" s="49"/>
      <c r="B159" s="49"/>
      <c r="C159" s="10" t="s">
        <v>20</v>
      </c>
      <c r="D159" s="10" t="str">
        <f t="shared" si="9"/>
        <v>کيلوگرم</v>
      </c>
      <c r="E159" s="11">
        <v>2.5000000000000001E-2</v>
      </c>
      <c r="F159" s="43"/>
      <c r="G159" s="43">
        <f t="shared" si="7"/>
        <v>0</v>
      </c>
    </row>
    <row r="160" spans="1:7">
      <c r="A160" s="49"/>
      <c r="B160" s="49"/>
      <c r="C160" s="10" t="s">
        <v>18</v>
      </c>
      <c r="D160" s="10" t="str">
        <f t="shared" si="9"/>
        <v>کيلوگرم</v>
      </c>
      <c r="E160" s="11">
        <v>0.01</v>
      </c>
      <c r="F160" s="43"/>
      <c r="G160" s="43">
        <f t="shared" si="7"/>
        <v>0</v>
      </c>
    </row>
    <row r="161" spans="1:7">
      <c r="A161" s="49"/>
      <c r="B161" s="49"/>
      <c r="C161" s="10" t="s">
        <v>396</v>
      </c>
      <c r="D161" s="10" t="str">
        <f t="shared" si="9"/>
        <v>کيلوگرم</v>
      </c>
      <c r="E161" s="11">
        <v>0.32</v>
      </c>
      <c r="F161" s="43"/>
      <c r="G161" s="43">
        <f t="shared" si="7"/>
        <v>0</v>
      </c>
    </row>
    <row r="162" spans="1:7">
      <c r="A162" s="49"/>
      <c r="B162" s="49"/>
      <c r="C162" s="10" t="str">
        <f>"نان لواش  بسته بندي 80 گرمي"</f>
        <v>نان لواش  بسته بندي 80 گرمي</v>
      </c>
      <c r="D162" s="10" t="s">
        <v>11</v>
      </c>
      <c r="E162" s="11">
        <v>1</v>
      </c>
      <c r="F162" s="43"/>
      <c r="G162" s="43">
        <f t="shared" si="7"/>
        <v>0</v>
      </c>
    </row>
    <row r="163" spans="1:7">
      <c r="A163" s="49"/>
      <c r="B163" s="49"/>
      <c r="C163" s="2" t="s">
        <v>370</v>
      </c>
      <c r="D163" s="10" t="s">
        <v>173</v>
      </c>
      <c r="E163" s="11">
        <v>1</v>
      </c>
      <c r="F163" s="43"/>
      <c r="G163" s="43">
        <f t="shared" si="7"/>
        <v>0</v>
      </c>
    </row>
    <row r="164" spans="1:7">
      <c r="A164" s="49"/>
      <c r="B164" s="50"/>
      <c r="C164" s="10" t="s">
        <v>19</v>
      </c>
      <c r="D164" s="10" t="str">
        <f>"کيلوگرم"</f>
        <v>کيلوگرم</v>
      </c>
      <c r="E164" s="11">
        <v>2.5000000000000001E-2</v>
      </c>
      <c r="F164" s="43"/>
      <c r="G164" s="43">
        <f t="shared" si="7"/>
        <v>0</v>
      </c>
    </row>
    <row r="165" spans="1:7">
      <c r="A165" s="50"/>
      <c r="B165" s="12" t="s">
        <v>171</v>
      </c>
      <c r="C165" s="51" t="s">
        <v>400</v>
      </c>
      <c r="D165" s="52"/>
      <c r="E165" s="9"/>
      <c r="F165" s="43"/>
      <c r="G165" s="43">
        <f t="shared" si="7"/>
        <v>0</v>
      </c>
    </row>
    <row r="166" spans="1:7" ht="22.5" customHeight="1">
      <c r="A166" s="49">
        <v>11</v>
      </c>
      <c r="B166" s="54" t="s">
        <v>398</v>
      </c>
      <c r="C166" s="10" t="s">
        <v>26</v>
      </c>
      <c r="D166" s="10" t="s">
        <v>4</v>
      </c>
      <c r="E166" s="11">
        <v>3.0000000000000001E-3</v>
      </c>
      <c r="F166" s="43"/>
      <c r="G166" s="43">
        <f t="shared" si="7"/>
        <v>0</v>
      </c>
    </row>
    <row r="167" spans="1:7">
      <c r="A167" s="49"/>
      <c r="B167" s="49"/>
      <c r="C167" s="10" t="s">
        <v>3</v>
      </c>
      <c r="D167" s="10" t="s">
        <v>4</v>
      </c>
      <c r="E167" s="11">
        <v>4.0000000000000001E-3</v>
      </c>
      <c r="F167" s="43"/>
      <c r="G167" s="43">
        <f t="shared" si="7"/>
        <v>0</v>
      </c>
    </row>
    <row r="168" spans="1:7">
      <c r="A168" s="49"/>
      <c r="B168" s="49"/>
      <c r="C168" s="10" t="str">
        <f>"برنج ايراني درجه 1"</f>
        <v>برنج ايراني درجه 1</v>
      </c>
      <c r="D168" s="10" t="str">
        <f t="shared" ref="D168:D174" si="10">"کيلوگرم"</f>
        <v>کيلوگرم</v>
      </c>
      <c r="E168" s="11">
        <v>1.55E-2</v>
      </c>
      <c r="F168" s="43"/>
      <c r="G168" s="43">
        <f t="shared" si="7"/>
        <v>0</v>
      </c>
    </row>
    <row r="169" spans="1:7">
      <c r="A169" s="49"/>
      <c r="B169" s="49"/>
      <c r="C169" s="10" t="s">
        <v>6</v>
      </c>
      <c r="D169" s="10" t="str">
        <f t="shared" si="10"/>
        <v>کيلوگرم</v>
      </c>
      <c r="E169" s="11">
        <v>0.04</v>
      </c>
      <c r="F169" s="43"/>
      <c r="G169" s="43">
        <f t="shared" si="7"/>
        <v>0</v>
      </c>
    </row>
    <row r="170" spans="1:7">
      <c r="A170" s="49"/>
      <c r="B170" s="49"/>
      <c r="C170" s="10" t="s">
        <v>17</v>
      </c>
      <c r="D170" s="10" t="str">
        <f t="shared" si="10"/>
        <v>کيلوگرم</v>
      </c>
      <c r="E170" s="11">
        <v>0.02</v>
      </c>
      <c r="F170" s="43"/>
      <c r="G170" s="43">
        <f t="shared" si="7"/>
        <v>0</v>
      </c>
    </row>
    <row r="171" spans="1:7">
      <c r="A171" s="49"/>
      <c r="B171" s="49"/>
      <c r="C171" s="10" t="s">
        <v>7</v>
      </c>
      <c r="D171" s="10" t="str">
        <f t="shared" si="10"/>
        <v>کيلوگرم</v>
      </c>
      <c r="E171" s="11">
        <v>0.02</v>
      </c>
      <c r="F171" s="43"/>
      <c r="G171" s="43">
        <f t="shared" si="7"/>
        <v>0</v>
      </c>
    </row>
    <row r="172" spans="1:7">
      <c r="A172" s="49"/>
      <c r="B172" s="49"/>
      <c r="C172" s="10" t="s">
        <v>2</v>
      </c>
      <c r="D172" s="10" t="str">
        <f t="shared" si="10"/>
        <v>کيلوگرم</v>
      </c>
      <c r="E172" s="11">
        <v>1E-3</v>
      </c>
      <c r="F172" s="43"/>
      <c r="G172" s="43">
        <f t="shared" si="7"/>
        <v>0</v>
      </c>
    </row>
    <row r="173" spans="1:7">
      <c r="A173" s="49"/>
      <c r="B173" s="49"/>
      <c r="C173" s="10" t="s">
        <v>20</v>
      </c>
      <c r="D173" s="10" t="str">
        <f t="shared" si="10"/>
        <v>کيلوگرم</v>
      </c>
      <c r="E173" s="11">
        <v>2.5000000000000001E-2</v>
      </c>
      <c r="F173" s="43"/>
      <c r="G173" s="43">
        <f t="shared" si="7"/>
        <v>0</v>
      </c>
    </row>
    <row r="174" spans="1:7">
      <c r="A174" s="49"/>
      <c r="B174" s="49"/>
      <c r="C174" s="10" t="s">
        <v>396</v>
      </c>
      <c r="D174" s="10" t="str">
        <f t="shared" si="10"/>
        <v>کيلوگرم</v>
      </c>
      <c r="E174" s="11">
        <v>0.32</v>
      </c>
      <c r="F174" s="43"/>
      <c r="G174" s="43">
        <f t="shared" si="7"/>
        <v>0</v>
      </c>
    </row>
    <row r="175" spans="1:7">
      <c r="A175" s="49"/>
      <c r="B175" s="49"/>
      <c r="C175" s="10" t="str">
        <f>"نان لواش  بسته بندي 80 گرمي"</f>
        <v>نان لواش  بسته بندي 80 گرمي</v>
      </c>
      <c r="D175" s="10" t="s">
        <v>11</v>
      </c>
      <c r="E175" s="11">
        <v>1</v>
      </c>
      <c r="F175" s="43"/>
      <c r="G175" s="43">
        <f t="shared" si="7"/>
        <v>0</v>
      </c>
    </row>
    <row r="176" spans="1:7">
      <c r="A176" s="49"/>
      <c r="B176" s="49"/>
      <c r="C176" s="2" t="s">
        <v>370</v>
      </c>
      <c r="D176" s="10" t="s">
        <v>173</v>
      </c>
      <c r="E176" s="11">
        <v>1</v>
      </c>
      <c r="F176" s="43"/>
      <c r="G176" s="43">
        <f t="shared" si="7"/>
        <v>0</v>
      </c>
    </row>
    <row r="177" spans="1:7">
      <c r="A177" s="49"/>
      <c r="B177" s="49"/>
      <c r="C177" s="2" t="s">
        <v>42</v>
      </c>
      <c r="D177" s="10" t="s">
        <v>292</v>
      </c>
      <c r="E177" s="11">
        <v>5.0000000000000001E-3</v>
      </c>
      <c r="F177" s="43"/>
      <c r="G177" s="43">
        <f t="shared" si="7"/>
        <v>0</v>
      </c>
    </row>
    <row r="178" spans="1:7">
      <c r="A178" s="49"/>
      <c r="B178" s="50"/>
      <c r="C178" s="10" t="s">
        <v>19</v>
      </c>
      <c r="D178" s="10" t="str">
        <f>"کيلوگرم"</f>
        <v>کيلوگرم</v>
      </c>
      <c r="E178" s="11">
        <v>2.5000000000000001E-2</v>
      </c>
      <c r="F178" s="43"/>
      <c r="G178" s="43">
        <f t="shared" si="7"/>
        <v>0</v>
      </c>
    </row>
    <row r="179" spans="1:7">
      <c r="A179" s="50"/>
      <c r="B179" s="12" t="s">
        <v>171</v>
      </c>
      <c r="C179" s="51" t="s">
        <v>400</v>
      </c>
      <c r="D179" s="52"/>
      <c r="E179" s="9"/>
      <c r="F179" s="43"/>
      <c r="G179" s="43">
        <f t="shared" si="7"/>
        <v>0</v>
      </c>
    </row>
    <row r="180" spans="1:7">
      <c r="A180" s="36">
        <v>12</v>
      </c>
      <c r="B180" s="36" t="s">
        <v>32</v>
      </c>
      <c r="C180" s="10" t="str">
        <f>"برنج ايراني درجه 1"</f>
        <v>برنج ايراني درجه 1</v>
      </c>
      <c r="D180" s="10" t="str">
        <f>"کيلوگرم"</f>
        <v>کيلوگرم</v>
      </c>
      <c r="E180" s="11">
        <v>0.155</v>
      </c>
      <c r="F180" s="43"/>
      <c r="G180" s="43">
        <f t="shared" si="7"/>
        <v>0</v>
      </c>
    </row>
    <row r="181" spans="1:7">
      <c r="A181" s="49"/>
      <c r="B181" s="49"/>
      <c r="C181" s="10" t="s">
        <v>303</v>
      </c>
      <c r="D181" s="10" t="str">
        <f>"کيلوگرم"</f>
        <v>کيلوگرم</v>
      </c>
      <c r="E181" s="11">
        <v>0.3</v>
      </c>
      <c r="F181" s="43"/>
      <c r="G181" s="43">
        <f t="shared" si="7"/>
        <v>0</v>
      </c>
    </row>
    <row r="182" spans="1:7">
      <c r="A182" s="49"/>
      <c r="B182" s="49"/>
      <c r="C182" s="10" t="s">
        <v>3</v>
      </c>
      <c r="D182" s="10" t="s">
        <v>4</v>
      </c>
      <c r="E182" s="11">
        <v>0.05</v>
      </c>
      <c r="F182" s="43"/>
      <c r="G182" s="43">
        <f t="shared" si="7"/>
        <v>0</v>
      </c>
    </row>
    <row r="183" spans="1:7">
      <c r="A183" s="49"/>
      <c r="B183" s="49"/>
      <c r="C183" s="10" t="s">
        <v>26</v>
      </c>
      <c r="D183" s="10" t="s">
        <v>4</v>
      </c>
      <c r="E183" s="11">
        <v>0.05</v>
      </c>
      <c r="F183" s="43"/>
      <c r="G183" s="43">
        <f t="shared" si="7"/>
        <v>0</v>
      </c>
    </row>
    <row r="184" spans="1:7">
      <c r="A184" s="49"/>
      <c r="B184" s="49"/>
      <c r="C184" s="10" t="s">
        <v>7</v>
      </c>
      <c r="D184" s="10" t="str">
        <f>"کيلوگرم"</f>
        <v>کيلوگرم</v>
      </c>
      <c r="E184" s="11">
        <v>0.05</v>
      </c>
      <c r="F184" s="43"/>
      <c r="G184" s="43">
        <f t="shared" si="7"/>
        <v>0</v>
      </c>
    </row>
    <row r="185" spans="1:7">
      <c r="A185" s="49"/>
      <c r="B185" s="49"/>
      <c r="C185" s="10" t="s">
        <v>190</v>
      </c>
      <c r="D185" s="10" t="str">
        <f>"کيلوگرم"</f>
        <v>کيلوگرم</v>
      </c>
      <c r="E185" s="11">
        <v>0.1</v>
      </c>
      <c r="F185" s="43"/>
      <c r="G185" s="43">
        <f t="shared" si="7"/>
        <v>0</v>
      </c>
    </row>
    <row r="186" spans="1:7">
      <c r="A186" s="49"/>
      <c r="B186" s="49"/>
      <c r="C186" s="10" t="s">
        <v>354</v>
      </c>
      <c r="D186" s="10" t="s">
        <v>292</v>
      </c>
      <c r="E186" s="11">
        <v>0.01</v>
      </c>
      <c r="F186" s="43"/>
      <c r="G186" s="43">
        <f t="shared" si="7"/>
        <v>0</v>
      </c>
    </row>
    <row r="187" spans="1:7">
      <c r="A187" s="49"/>
      <c r="B187" s="49"/>
      <c r="C187" s="10" t="s">
        <v>27</v>
      </c>
      <c r="D187" s="10" t="str">
        <f>"کيلوگرم"</f>
        <v>کيلوگرم</v>
      </c>
      <c r="E187" s="11">
        <v>0.1</v>
      </c>
      <c r="F187" s="43"/>
      <c r="G187" s="43">
        <f t="shared" si="7"/>
        <v>0</v>
      </c>
    </row>
    <row r="188" spans="1:7">
      <c r="A188" s="49"/>
      <c r="B188" s="49"/>
      <c r="C188" s="10" t="str">
        <f>"نان لواش  بسته بندي 80 گرمي"</f>
        <v>نان لواش  بسته بندي 80 گرمي</v>
      </c>
      <c r="D188" s="10" t="s">
        <v>11</v>
      </c>
      <c r="E188" s="11">
        <v>1</v>
      </c>
      <c r="F188" s="43"/>
      <c r="G188" s="43">
        <f t="shared" si="7"/>
        <v>0</v>
      </c>
    </row>
    <row r="189" spans="1:7">
      <c r="A189" s="49"/>
      <c r="B189" s="49"/>
      <c r="C189" s="10" t="s">
        <v>2</v>
      </c>
      <c r="D189" s="10" t="str">
        <f t="shared" ref="D189:D195" si="11">"کيلوگرم"</f>
        <v>کيلوگرم</v>
      </c>
      <c r="E189" s="11">
        <v>0.01</v>
      </c>
      <c r="F189" s="43"/>
      <c r="G189" s="43">
        <f t="shared" si="7"/>
        <v>0</v>
      </c>
    </row>
    <row r="190" spans="1:7">
      <c r="A190" s="49"/>
      <c r="B190" s="49"/>
      <c r="C190" s="10" t="s">
        <v>28</v>
      </c>
      <c r="D190" s="10" t="str">
        <f t="shared" si="11"/>
        <v>کيلوگرم</v>
      </c>
      <c r="E190" s="11">
        <v>0.04</v>
      </c>
      <c r="F190" s="43"/>
      <c r="G190" s="43">
        <f t="shared" si="7"/>
        <v>0</v>
      </c>
    </row>
    <row r="191" spans="1:7">
      <c r="A191" s="49"/>
      <c r="B191" s="49"/>
      <c r="C191" s="10" t="s">
        <v>20</v>
      </c>
      <c r="D191" s="10" t="str">
        <f t="shared" si="11"/>
        <v>کيلوگرم</v>
      </c>
      <c r="E191" s="11">
        <v>0.02</v>
      </c>
      <c r="F191" s="43"/>
      <c r="G191" s="43">
        <f t="shared" si="7"/>
        <v>0</v>
      </c>
    </row>
    <row r="192" spans="1:7">
      <c r="A192" s="49"/>
      <c r="B192" s="49"/>
      <c r="C192" s="10" t="s">
        <v>6</v>
      </c>
      <c r="D192" s="10" t="str">
        <f t="shared" si="11"/>
        <v>کيلوگرم</v>
      </c>
      <c r="E192" s="11">
        <v>0.02</v>
      </c>
      <c r="F192" s="43"/>
      <c r="G192" s="43">
        <f t="shared" si="7"/>
        <v>0</v>
      </c>
    </row>
    <row r="193" spans="1:7">
      <c r="A193" s="49"/>
      <c r="B193" s="49"/>
      <c r="C193" s="10" t="s">
        <v>29</v>
      </c>
      <c r="D193" s="10" t="str">
        <f t="shared" si="11"/>
        <v>کيلوگرم</v>
      </c>
      <c r="E193" s="11">
        <v>3.5000000000000003E-2</v>
      </c>
      <c r="F193" s="43"/>
      <c r="G193" s="43">
        <f t="shared" si="7"/>
        <v>0</v>
      </c>
    </row>
    <row r="194" spans="1:7">
      <c r="A194" s="49"/>
      <c r="B194" s="49"/>
      <c r="C194" s="10" t="s">
        <v>430</v>
      </c>
      <c r="D194" s="10" t="s">
        <v>10</v>
      </c>
      <c r="E194" s="11">
        <v>0.02</v>
      </c>
      <c r="F194" s="43"/>
      <c r="G194" s="43">
        <f t="shared" si="7"/>
        <v>0</v>
      </c>
    </row>
    <row r="195" spans="1:7">
      <c r="A195" s="49"/>
      <c r="B195" s="49"/>
      <c r="C195" s="10" t="s">
        <v>31</v>
      </c>
      <c r="D195" s="10" t="str">
        <f t="shared" si="11"/>
        <v>کيلوگرم</v>
      </c>
      <c r="E195" s="11">
        <v>0.02</v>
      </c>
      <c r="F195" s="43"/>
      <c r="G195" s="43">
        <f t="shared" ref="G195:G258" si="12">F195*E195</f>
        <v>0</v>
      </c>
    </row>
    <row r="196" spans="1:7">
      <c r="A196" s="49"/>
      <c r="B196" s="50"/>
      <c r="C196" s="2" t="s">
        <v>370</v>
      </c>
      <c r="D196" s="10" t="s">
        <v>173</v>
      </c>
      <c r="E196" s="11">
        <v>2</v>
      </c>
      <c r="F196" s="43"/>
      <c r="G196" s="43">
        <f t="shared" si="12"/>
        <v>0</v>
      </c>
    </row>
    <row r="197" spans="1:7">
      <c r="A197" s="50"/>
      <c r="B197" s="12" t="s">
        <v>171</v>
      </c>
      <c r="C197" s="51" t="s">
        <v>400</v>
      </c>
      <c r="D197" s="52"/>
      <c r="E197" s="9"/>
      <c r="F197" s="43"/>
      <c r="G197" s="43">
        <f t="shared" si="12"/>
        <v>0</v>
      </c>
    </row>
    <row r="198" spans="1:7">
      <c r="A198" s="36">
        <v>13</v>
      </c>
      <c r="B198" s="36" t="s">
        <v>74</v>
      </c>
      <c r="C198" s="10" t="str">
        <f>"برنج ايراني درجه 1"</f>
        <v>برنج ايراني درجه 1</v>
      </c>
      <c r="D198" s="10" t="str">
        <f>"کيلوگرم"</f>
        <v>کيلوگرم</v>
      </c>
      <c r="E198" s="11">
        <v>0.155</v>
      </c>
      <c r="F198" s="43"/>
      <c r="G198" s="43">
        <f t="shared" si="12"/>
        <v>0</v>
      </c>
    </row>
    <row r="199" spans="1:7">
      <c r="A199" s="49"/>
      <c r="B199" s="49"/>
      <c r="C199" s="10" t="s">
        <v>73</v>
      </c>
      <c r="D199" s="10" t="str">
        <f>"کيلوگرم"</f>
        <v>کيلوگرم</v>
      </c>
      <c r="E199" s="11">
        <v>0.28000000000000003</v>
      </c>
      <c r="F199" s="43"/>
      <c r="G199" s="43">
        <f t="shared" si="12"/>
        <v>0</v>
      </c>
    </row>
    <row r="200" spans="1:7">
      <c r="A200" s="49"/>
      <c r="B200" s="49"/>
      <c r="C200" s="10" t="s">
        <v>30</v>
      </c>
      <c r="D200" s="10" t="str">
        <f>"کيلوگرم"</f>
        <v>کيلوگرم</v>
      </c>
      <c r="E200" s="11">
        <v>0.1</v>
      </c>
      <c r="F200" s="43"/>
      <c r="G200" s="43">
        <f t="shared" si="12"/>
        <v>0</v>
      </c>
    </row>
    <row r="201" spans="1:7">
      <c r="A201" s="49"/>
      <c r="B201" s="49"/>
      <c r="C201" s="10" t="s">
        <v>354</v>
      </c>
      <c r="D201" s="10" t="s">
        <v>292</v>
      </c>
      <c r="E201" s="11">
        <v>0.01</v>
      </c>
      <c r="F201" s="43"/>
      <c r="G201" s="43">
        <f t="shared" si="12"/>
        <v>0</v>
      </c>
    </row>
    <row r="202" spans="1:7">
      <c r="A202" s="49"/>
      <c r="B202" s="49"/>
      <c r="C202" s="10" t="s">
        <v>7</v>
      </c>
      <c r="D202" s="10" t="str">
        <f>"کيلوگرم"</f>
        <v>کيلوگرم</v>
      </c>
      <c r="E202" s="11">
        <v>5.5E-2</v>
      </c>
      <c r="F202" s="43"/>
      <c r="G202" s="43">
        <f t="shared" si="12"/>
        <v>0</v>
      </c>
    </row>
    <row r="203" spans="1:7">
      <c r="A203" s="49"/>
      <c r="B203" s="49"/>
      <c r="C203" s="10" t="s">
        <v>27</v>
      </c>
      <c r="D203" s="10" t="str">
        <f>"کيلوگرم"</f>
        <v>کيلوگرم</v>
      </c>
      <c r="E203" s="11">
        <v>0.1</v>
      </c>
      <c r="F203" s="43"/>
      <c r="G203" s="43">
        <f t="shared" si="12"/>
        <v>0</v>
      </c>
    </row>
    <row r="204" spans="1:7">
      <c r="A204" s="49"/>
      <c r="B204" s="49"/>
      <c r="C204" s="10" t="str">
        <f>"نان لواش  بسته بندي 80 گرمي"</f>
        <v>نان لواش  بسته بندي 80 گرمي</v>
      </c>
      <c r="D204" s="10" t="s">
        <v>11</v>
      </c>
      <c r="E204" s="11">
        <v>1</v>
      </c>
      <c r="F204" s="43"/>
      <c r="G204" s="43">
        <f t="shared" si="12"/>
        <v>0</v>
      </c>
    </row>
    <row r="205" spans="1:7">
      <c r="A205" s="49"/>
      <c r="B205" s="49"/>
      <c r="C205" s="10" t="s">
        <v>2</v>
      </c>
      <c r="D205" s="10" t="str">
        <f>"کيلوگرم"</f>
        <v>کيلوگرم</v>
      </c>
      <c r="E205" s="11">
        <v>0.02</v>
      </c>
      <c r="F205" s="43"/>
      <c r="G205" s="43">
        <f t="shared" si="12"/>
        <v>0</v>
      </c>
    </row>
    <row r="206" spans="1:7">
      <c r="A206" s="49"/>
      <c r="B206" s="49"/>
      <c r="C206" s="10" t="s">
        <v>3</v>
      </c>
      <c r="D206" s="10" t="s">
        <v>4</v>
      </c>
      <c r="E206" s="11">
        <v>0.01</v>
      </c>
      <c r="F206" s="43"/>
      <c r="G206" s="43">
        <f t="shared" si="12"/>
        <v>0</v>
      </c>
    </row>
    <row r="207" spans="1:7">
      <c r="A207" s="49"/>
      <c r="B207" s="49"/>
      <c r="C207" s="10" t="s">
        <v>28</v>
      </c>
      <c r="D207" s="10" t="str">
        <f>"کيلوگرم"</f>
        <v>کيلوگرم</v>
      </c>
      <c r="E207" s="11">
        <v>0.03</v>
      </c>
      <c r="F207" s="43"/>
      <c r="G207" s="43">
        <f t="shared" si="12"/>
        <v>0</v>
      </c>
    </row>
    <row r="208" spans="1:7">
      <c r="A208" s="49"/>
      <c r="B208" s="49"/>
      <c r="C208" s="10" t="s">
        <v>20</v>
      </c>
      <c r="D208" s="10" t="str">
        <f>"کيلوگرم"</f>
        <v>کيلوگرم</v>
      </c>
      <c r="E208" s="11">
        <v>0.02</v>
      </c>
      <c r="F208" s="43"/>
      <c r="G208" s="43">
        <f t="shared" si="12"/>
        <v>0</v>
      </c>
    </row>
    <row r="209" spans="1:7">
      <c r="A209" s="49"/>
      <c r="B209" s="49"/>
      <c r="C209" s="10" t="s">
        <v>6</v>
      </c>
      <c r="D209" s="10" t="str">
        <f>"کيلوگرم"</f>
        <v>کيلوگرم</v>
      </c>
      <c r="E209" s="11">
        <v>2.5000000000000001E-2</v>
      </c>
      <c r="F209" s="43"/>
      <c r="G209" s="43">
        <f t="shared" si="12"/>
        <v>0</v>
      </c>
    </row>
    <row r="210" spans="1:7">
      <c r="A210" s="49"/>
      <c r="B210" s="49"/>
      <c r="C210" s="10" t="s">
        <v>29</v>
      </c>
      <c r="D210" s="10" t="str">
        <f>"کيلوگرم"</f>
        <v>کيلوگرم</v>
      </c>
      <c r="E210" s="11">
        <v>0.03</v>
      </c>
      <c r="F210" s="43"/>
      <c r="G210" s="43">
        <f t="shared" si="12"/>
        <v>0</v>
      </c>
    </row>
    <row r="211" spans="1:7">
      <c r="A211" s="49"/>
      <c r="B211" s="49"/>
      <c r="C211" s="10" t="s">
        <v>226</v>
      </c>
      <c r="D211" s="10" t="str">
        <f>"کيلوگرم"</f>
        <v>کيلوگرم</v>
      </c>
      <c r="E211" s="11">
        <v>0.02</v>
      </c>
      <c r="F211" s="43"/>
      <c r="G211" s="43">
        <f t="shared" si="12"/>
        <v>0</v>
      </c>
    </row>
    <row r="212" spans="1:7">
      <c r="A212" s="49"/>
      <c r="B212" s="50"/>
      <c r="C212" s="2" t="s">
        <v>370</v>
      </c>
      <c r="D212" s="10" t="s">
        <v>173</v>
      </c>
      <c r="E212" s="11">
        <v>1</v>
      </c>
      <c r="F212" s="43"/>
      <c r="G212" s="43">
        <f t="shared" si="12"/>
        <v>0</v>
      </c>
    </row>
    <row r="213" spans="1:7">
      <c r="A213" s="50"/>
      <c r="B213" s="12" t="s">
        <v>171</v>
      </c>
      <c r="C213" s="51" t="s">
        <v>400</v>
      </c>
      <c r="D213" s="52"/>
      <c r="E213" s="9"/>
      <c r="F213" s="43"/>
      <c r="G213" s="43">
        <f t="shared" si="12"/>
        <v>0</v>
      </c>
    </row>
    <row r="214" spans="1:7">
      <c r="A214" s="36">
        <v>14</v>
      </c>
      <c r="B214" s="36" t="s">
        <v>33</v>
      </c>
      <c r="C214" s="10" t="s">
        <v>318</v>
      </c>
      <c r="D214" s="10" t="str">
        <f>"کيلوگرم"</f>
        <v>کيلوگرم</v>
      </c>
      <c r="E214" s="11">
        <v>0.09</v>
      </c>
      <c r="F214" s="43"/>
      <c r="G214" s="43">
        <f t="shared" si="12"/>
        <v>0</v>
      </c>
    </row>
    <row r="215" spans="1:7">
      <c r="A215" s="49"/>
      <c r="B215" s="49"/>
      <c r="C215" s="10" t="s">
        <v>17</v>
      </c>
      <c r="D215" s="10" t="str">
        <f>"کيلوگرم"</f>
        <v>کيلوگرم</v>
      </c>
      <c r="E215" s="11">
        <v>0.04</v>
      </c>
      <c r="F215" s="43"/>
      <c r="G215" s="43">
        <f t="shared" si="12"/>
        <v>0</v>
      </c>
    </row>
    <row r="216" spans="1:7">
      <c r="A216" s="49"/>
      <c r="B216" s="49"/>
      <c r="C216" s="10" t="s">
        <v>34</v>
      </c>
      <c r="D216" s="10" t="str">
        <f>"کيلوگرم"</f>
        <v>کيلوگرم</v>
      </c>
      <c r="E216" s="11">
        <v>0.1</v>
      </c>
      <c r="F216" s="43"/>
      <c r="G216" s="43">
        <f t="shared" si="12"/>
        <v>0</v>
      </c>
    </row>
    <row r="217" spans="1:7">
      <c r="A217" s="49"/>
      <c r="B217" s="49"/>
      <c r="C217" s="10" t="str">
        <f>"برنج ايراني درجه 1"</f>
        <v>برنج ايراني درجه 1</v>
      </c>
      <c r="D217" s="10" t="str">
        <f>"کيلوگرم"</f>
        <v>کيلوگرم</v>
      </c>
      <c r="E217" s="11">
        <v>0.18</v>
      </c>
      <c r="F217" s="43"/>
      <c r="G217" s="43">
        <f t="shared" si="12"/>
        <v>0</v>
      </c>
    </row>
    <row r="218" spans="1:7">
      <c r="A218" s="49"/>
      <c r="B218" s="49"/>
      <c r="C218" s="10" t="str">
        <f>"نان لواش  بسته بندي 80 گرمي"</f>
        <v>نان لواش  بسته بندي 80 گرمي</v>
      </c>
      <c r="D218" s="10" t="s">
        <v>11</v>
      </c>
      <c r="E218" s="11">
        <v>1</v>
      </c>
      <c r="F218" s="43"/>
      <c r="G218" s="43">
        <f t="shared" si="12"/>
        <v>0</v>
      </c>
    </row>
    <row r="219" spans="1:7">
      <c r="A219" s="49"/>
      <c r="B219" s="49"/>
      <c r="C219" s="10" t="s">
        <v>6</v>
      </c>
      <c r="D219" s="10" t="str">
        <f>"کيلوگرم"</f>
        <v>کيلوگرم</v>
      </c>
      <c r="E219" s="11">
        <v>0.05</v>
      </c>
      <c r="F219" s="43"/>
      <c r="G219" s="43">
        <f t="shared" si="12"/>
        <v>0</v>
      </c>
    </row>
    <row r="220" spans="1:7">
      <c r="A220" s="49"/>
      <c r="B220" s="49"/>
      <c r="C220" s="10" t="s">
        <v>2</v>
      </c>
      <c r="D220" s="10" t="str">
        <f>"کيلوگرم"</f>
        <v>کيلوگرم</v>
      </c>
      <c r="E220" s="11">
        <v>0.01</v>
      </c>
      <c r="F220" s="43"/>
      <c r="G220" s="43">
        <f t="shared" si="12"/>
        <v>0</v>
      </c>
    </row>
    <row r="221" spans="1:7">
      <c r="A221" s="49"/>
      <c r="B221" s="49"/>
      <c r="C221" s="10" t="s">
        <v>7</v>
      </c>
      <c r="D221" s="10" t="str">
        <f>"کيلوگرم"</f>
        <v>کيلوگرم</v>
      </c>
      <c r="E221" s="11">
        <v>0.02</v>
      </c>
      <c r="F221" s="43"/>
      <c r="G221" s="43">
        <f t="shared" si="12"/>
        <v>0</v>
      </c>
    </row>
    <row r="222" spans="1:7">
      <c r="A222" s="49"/>
      <c r="B222" s="49"/>
      <c r="C222" s="10" t="s">
        <v>3</v>
      </c>
      <c r="D222" s="10" t="s">
        <v>4</v>
      </c>
      <c r="E222" s="11">
        <v>3.0000000000000001E-3</v>
      </c>
      <c r="F222" s="43"/>
      <c r="G222" s="43">
        <f t="shared" si="12"/>
        <v>0</v>
      </c>
    </row>
    <row r="223" spans="1:7">
      <c r="A223" s="49"/>
      <c r="B223" s="50"/>
      <c r="C223" s="2" t="s">
        <v>370</v>
      </c>
      <c r="D223" s="10" t="s">
        <v>173</v>
      </c>
      <c r="E223" s="11">
        <v>1</v>
      </c>
      <c r="F223" s="43"/>
      <c r="G223" s="43">
        <f t="shared" si="12"/>
        <v>0</v>
      </c>
    </row>
    <row r="224" spans="1:7">
      <c r="A224" s="50"/>
      <c r="B224" s="12" t="s">
        <v>171</v>
      </c>
      <c r="C224" s="51" t="s">
        <v>400</v>
      </c>
      <c r="D224" s="52"/>
      <c r="E224" s="9"/>
      <c r="F224" s="43"/>
      <c r="G224" s="43">
        <f t="shared" si="12"/>
        <v>0</v>
      </c>
    </row>
    <row r="225" spans="1:7">
      <c r="A225" s="36">
        <v>15</v>
      </c>
      <c r="B225" s="36" t="s">
        <v>70</v>
      </c>
      <c r="C225" s="10" t="s">
        <v>1</v>
      </c>
      <c r="D225" s="10" t="str">
        <f>"کيلوگرم"</f>
        <v>کيلوگرم</v>
      </c>
      <c r="E225" s="11">
        <v>0.03</v>
      </c>
      <c r="F225" s="43"/>
      <c r="G225" s="43">
        <f t="shared" si="12"/>
        <v>0</v>
      </c>
    </row>
    <row r="226" spans="1:7">
      <c r="A226" s="49"/>
      <c r="B226" s="49"/>
      <c r="C226" s="10" t="s">
        <v>318</v>
      </c>
      <c r="D226" s="10" t="str">
        <f>"کيلوگرم"</f>
        <v>کيلوگرم</v>
      </c>
      <c r="E226" s="11">
        <v>0.12</v>
      </c>
      <c r="F226" s="43"/>
      <c r="G226" s="43">
        <f t="shared" si="12"/>
        <v>0</v>
      </c>
    </row>
    <row r="227" spans="1:7">
      <c r="A227" s="49"/>
      <c r="B227" s="49"/>
      <c r="C227" s="10" t="s">
        <v>8</v>
      </c>
      <c r="D227" s="10" t="str">
        <f>"کيلوگرم"</f>
        <v>کيلوگرم</v>
      </c>
      <c r="E227" s="11">
        <v>0.06</v>
      </c>
      <c r="F227" s="43"/>
      <c r="G227" s="43">
        <f t="shared" si="12"/>
        <v>0</v>
      </c>
    </row>
    <row r="228" spans="1:7">
      <c r="A228" s="49"/>
      <c r="B228" s="49"/>
      <c r="C228" s="10" t="s">
        <v>15</v>
      </c>
      <c r="D228" s="10" t="s">
        <v>16</v>
      </c>
      <c r="E228" s="11">
        <v>7.0000000000000001E-3</v>
      </c>
      <c r="F228" s="43"/>
      <c r="G228" s="43">
        <f t="shared" si="12"/>
        <v>0</v>
      </c>
    </row>
    <row r="229" spans="1:7">
      <c r="A229" s="49"/>
      <c r="B229" s="49"/>
      <c r="C229" s="10" t="s">
        <v>5</v>
      </c>
      <c r="D229" s="10" t="str">
        <f>"کيلوگرم"</f>
        <v>کيلوگرم</v>
      </c>
      <c r="E229" s="11">
        <v>0.1</v>
      </c>
      <c r="F229" s="43"/>
      <c r="G229" s="43">
        <f t="shared" si="12"/>
        <v>0</v>
      </c>
    </row>
    <row r="230" spans="1:7">
      <c r="A230" s="49"/>
      <c r="B230" s="49"/>
      <c r="C230" s="10" t="str">
        <f>"برنج ايراني درجه 1"</f>
        <v>برنج ايراني درجه 1</v>
      </c>
      <c r="D230" s="10" t="str">
        <f>"کيلوگرم"</f>
        <v>کيلوگرم</v>
      </c>
      <c r="E230" s="11">
        <v>0.155</v>
      </c>
      <c r="F230" s="43"/>
      <c r="G230" s="43">
        <f t="shared" si="12"/>
        <v>0</v>
      </c>
    </row>
    <row r="231" spans="1:7">
      <c r="A231" s="49"/>
      <c r="B231" s="49"/>
      <c r="C231" s="10" t="str">
        <f>"نان لواش  بسته بندي 80 گرمي"</f>
        <v>نان لواش  بسته بندي 80 گرمي</v>
      </c>
      <c r="D231" s="10" t="s">
        <v>11</v>
      </c>
      <c r="E231" s="11">
        <v>1</v>
      </c>
      <c r="F231" s="43"/>
      <c r="G231" s="43">
        <f t="shared" si="12"/>
        <v>0</v>
      </c>
    </row>
    <row r="232" spans="1:7">
      <c r="A232" s="49"/>
      <c r="B232" s="49"/>
      <c r="C232" s="10" t="s">
        <v>2</v>
      </c>
      <c r="D232" s="10" t="str">
        <f>"کيلوگرم"</f>
        <v>کيلوگرم</v>
      </c>
      <c r="E232" s="11">
        <v>0.02</v>
      </c>
      <c r="F232" s="43"/>
      <c r="G232" s="43">
        <f t="shared" si="12"/>
        <v>0</v>
      </c>
    </row>
    <row r="233" spans="1:7">
      <c r="A233" s="49"/>
      <c r="B233" s="49"/>
      <c r="C233" s="10" t="s">
        <v>3</v>
      </c>
      <c r="D233" s="10" t="s">
        <v>4</v>
      </c>
      <c r="E233" s="11">
        <v>5.0000000000000001E-3</v>
      </c>
      <c r="F233" s="43"/>
      <c r="G233" s="43">
        <f t="shared" si="12"/>
        <v>0</v>
      </c>
    </row>
    <row r="234" spans="1:7">
      <c r="A234" s="49"/>
      <c r="B234" s="49"/>
      <c r="C234" s="10" t="s">
        <v>6</v>
      </c>
      <c r="D234" s="10" t="str">
        <f>"کيلوگرم"</f>
        <v>کيلوگرم</v>
      </c>
      <c r="E234" s="11">
        <v>0.05</v>
      </c>
      <c r="F234" s="43"/>
      <c r="G234" s="43">
        <f t="shared" si="12"/>
        <v>0</v>
      </c>
    </row>
    <row r="235" spans="1:7">
      <c r="A235" s="49"/>
      <c r="B235" s="49"/>
      <c r="C235" s="10" t="s">
        <v>20</v>
      </c>
      <c r="D235" s="10" t="str">
        <f>"کيلوگرم"</f>
        <v>کيلوگرم</v>
      </c>
      <c r="E235" s="11">
        <v>0.02</v>
      </c>
      <c r="F235" s="43"/>
      <c r="G235" s="43">
        <f t="shared" si="12"/>
        <v>0</v>
      </c>
    </row>
    <row r="236" spans="1:7">
      <c r="A236" s="49"/>
      <c r="B236" s="49"/>
      <c r="C236" s="2" t="s">
        <v>370</v>
      </c>
      <c r="D236" s="10" t="s">
        <v>173</v>
      </c>
      <c r="E236" s="11">
        <v>1</v>
      </c>
      <c r="F236" s="43"/>
      <c r="G236" s="43">
        <f t="shared" si="12"/>
        <v>0</v>
      </c>
    </row>
    <row r="237" spans="1:7">
      <c r="A237" s="49"/>
      <c r="B237" s="49"/>
      <c r="C237" s="10" t="s">
        <v>322</v>
      </c>
      <c r="D237" s="10" t="s">
        <v>10</v>
      </c>
      <c r="E237" s="11">
        <v>1</v>
      </c>
      <c r="F237" s="43"/>
      <c r="G237" s="43">
        <f t="shared" si="12"/>
        <v>0</v>
      </c>
    </row>
    <row r="238" spans="1:7">
      <c r="A238" s="49"/>
      <c r="B238" s="50"/>
      <c r="C238" s="10" t="s">
        <v>9</v>
      </c>
      <c r="D238" s="10" t="str">
        <f>"کيلوگرم"</f>
        <v>کيلوگرم</v>
      </c>
      <c r="E238" s="11">
        <v>2.5000000000000001E-3</v>
      </c>
      <c r="F238" s="43"/>
      <c r="G238" s="43">
        <f t="shared" si="12"/>
        <v>0</v>
      </c>
    </row>
    <row r="239" spans="1:7">
      <c r="A239" s="50"/>
      <c r="B239" s="12" t="s">
        <v>171</v>
      </c>
      <c r="C239" s="51" t="s">
        <v>400</v>
      </c>
      <c r="D239" s="52"/>
      <c r="E239" s="9"/>
      <c r="F239" s="43"/>
      <c r="G239" s="43">
        <f t="shared" si="12"/>
        <v>0</v>
      </c>
    </row>
    <row r="240" spans="1:7">
      <c r="A240" s="55">
        <v>16</v>
      </c>
      <c r="B240" s="56" t="s">
        <v>183</v>
      </c>
      <c r="C240" s="10" t="str">
        <f>"برنج ايراني درجه 1"</f>
        <v>برنج ايراني درجه 1</v>
      </c>
      <c r="D240" s="10" t="str">
        <f>"کيلوگرم"</f>
        <v>کيلوگرم</v>
      </c>
      <c r="E240" s="11">
        <v>0.155</v>
      </c>
      <c r="F240" s="43"/>
      <c r="G240" s="43">
        <f t="shared" si="12"/>
        <v>0</v>
      </c>
    </row>
    <row r="241" spans="1:7">
      <c r="A241" s="57"/>
      <c r="B241" s="58"/>
      <c r="C241" s="1" t="s">
        <v>229</v>
      </c>
      <c r="D241" s="10" t="str">
        <f>"کيلوگرم"</f>
        <v>کيلوگرم</v>
      </c>
      <c r="E241" s="11">
        <v>0.02</v>
      </c>
      <c r="F241" s="43"/>
      <c r="G241" s="43">
        <f t="shared" si="12"/>
        <v>0</v>
      </c>
    </row>
    <row r="242" spans="1:7">
      <c r="A242" s="57"/>
      <c r="B242" s="58"/>
      <c r="C242" s="1" t="s">
        <v>238</v>
      </c>
      <c r="D242" s="10" t="str">
        <f>"کيلوگرم"</f>
        <v>کيلوگرم</v>
      </c>
      <c r="E242" s="11">
        <v>0.06</v>
      </c>
      <c r="F242" s="43"/>
      <c r="G242" s="43">
        <f t="shared" si="12"/>
        <v>0</v>
      </c>
    </row>
    <row r="243" spans="1:7">
      <c r="A243" s="57"/>
      <c r="B243" s="58"/>
      <c r="C243" s="2" t="s">
        <v>353</v>
      </c>
      <c r="D243" s="10" t="str">
        <f>"کيلوگرم"</f>
        <v>کيلوگرم</v>
      </c>
      <c r="E243" s="11">
        <v>0.15</v>
      </c>
      <c r="F243" s="43"/>
      <c r="G243" s="43">
        <f t="shared" si="12"/>
        <v>0</v>
      </c>
    </row>
    <row r="244" spans="1:7">
      <c r="A244" s="57"/>
      <c r="B244" s="58"/>
      <c r="C244" s="10" t="s">
        <v>15</v>
      </c>
      <c r="D244" s="10" t="s">
        <v>16</v>
      </c>
      <c r="E244" s="11">
        <v>6.4999999999999997E-3</v>
      </c>
      <c r="F244" s="43"/>
      <c r="G244" s="43">
        <f t="shared" si="12"/>
        <v>0</v>
      </c>
    </row>
    <row r="245" spans="1:7">
      <c r="A245" s="57"/>
      <c r="B245" s="58"/>
      <c r="C245" s="2" t="s">
        <v>370</v>
      </c>
      <c r="D245" s="1" t="s">
        <v>173</v>
      </c>
      <c r="E245" s="13">
        <v>1</v>
      </c>
      <c r="F245" s="43"/>
      <c r="G245" s="43">
        <f t="shared" si="12"/>
        <v>0</v>
      </c>
    </row>
    <row r="246" spans="1:7">
      <c r="A246" s="57"/>
      <c r="B246" s="58"/>
      <c r="C246" s="2" t="s">
        <v>329</v>
      </c>
      <c r="D246" s="10" t="str">
        <f>"کيلوگرم"</f>
        <v>کيلوگرم</v>
      </c>
      <c r="E246" s="13">
        <v>0.05</v>
      </c>
      <c r="F246" s="43"/>
      <c r="G246" s="43">
        <f t="shared" si="12"/>
        <v>0</v>
      </c>
    </row>
    <row r="247" spans="1:7">
      <c r="A247" s="57"/>
      <c r="B247" s="58"/>
      <c r="C247" s="2" t="s">
        <v>5</v>
      </c>
      <c r="D247" s="10" t="str">
        <f>"کيلوگرم"</f>
        <v>کيلوگرم</v>
      </c>
      <c r="E247" s="11">
        <v>0.1</v>
      </c>
      <c r="F247" s="43"/>
      <c r="G247" s="43">
        <f t="shared" si="12"/>
        <v>0</v>
      </c>
    </row>
    <row r="248" spans="1:7">
      <c r="A248" s="57"/>
      <c r="B248" s="58"/>
      <c r="C248" s="10" t="str">
        <f>"نان لواش  بسته بندي 80 گرمي"</f>
        <v>نان لواش  بسته بندي 80 گرمي</v>
      </c>
      <c r="D248" s="14" t="s">
        <v>10</v>
      </c>
      <c r="E248" s="11">
        <v>1</v>
      </c>
      <c r="F248" s="43"/>
      <c r="G248" s="43">
        <f t="shared" si="12"/>
        <v>0</v>
      </c>
    </row>
    <row r="249" spans="1:7">
      <c r="A249" s="57"/>
      <c r="B249" s="58"/>
      <c r="C249" s="10" t="s">
        <v>322</v>
      </c>
      <c r="D249" s="10" t="s">
        <v>10</v>
      </c>
      <c r="E249" s="11">
        <v>1</v>
      </c>
      <c r="F249" s="43"/>
      <c r="G249" s="43">
        <f t="shared" si="12"/>
        <v>0</v>
      </c>
    </row>
    <row r="250" spans="1:7">
      <c r="A250" s="59"/>
      <c r="B250" s="12" t="s">
        <v>171</v>
      </c>
      <c r="C250" s="51" t="s">
        <v>400</v>
      </c>
      <c r="D250" s="52"/>
      <c r="E250" s="9"/>
      <c r="F250" s="43"/>
      <c r="G250" s="43">
        <f t="shared" si="12"/>
        <v>0</v>
      </c>
    </row>
    <row r="251" spans="1:7">
      <c r="A251" s="36">
        <v>17</v>
      </c>
      <c r="B251" s="36" t="s">
        <v>41</v>
      </c>
      <c r="C251" s="10" t="s">
        <v>39</v>
      </c>
      <c r="D251" s="10" t="str">
        <f>"کيلوگرم"</f>
        <v>کيلوگرم</v>
      </c>
      <c r="E251" s="11">
        <v>0.04</v>
      </c>
      <c r="F251" s="43"/>
      <c r="G251" s="43">
        <f t="shared" si="12"/>
        <v>0</v>
      </c>
    </row>
    <row r="252" spans="1:7">
      <c r="A252" s="49"/>
      <c r="B252" s="49"/>
      <c r="C252" s="10" t="s">
        <v>318</v>
      </c>
      <c r="D252" s="10" t="str">
        <f>"کيلوگرم"</f>
        <v>کيلوگرم</v>
      </c>
      <c r="E252" s="11">
        <v>0.1</v>
      </c>
      <c r="F252" s="43"/>
      <c r="G252" s="43">
        <f t="shared" si="12"/>
        <v>0</v>
      </c>
    </row>
    <row r="253" spans="1:7">
      <c r="A253" s="49"/>
      <c r="B253" s="49"/>
      <c r="C253" s="10" t="str">
        <f>"برنج ايراني درجه 1"</f>
        <v>برنج ايراني درجه 1</v>
      </c>
      <c r="D253" s="10" t="str">
        <f>"کيلوگرم"</f>
        <v>کيلوگرم</v>
      </c>
      <c r="E253" s="11">
        <v>0.155</v>
      </c>
      <c r="F253" s="43"/>
      <c r="G253" s="43">
        <f t="shared" si="12"/>
        <v>0</v>
      </c>
    </row>
    <row r="254" spans="1:7">
      <c r="A254" s="49"/>
      <c r="B254" s="49"/>
      <c r="C254" s="10" t="str">
        <f>"نان لواش  بسته بندي 80 گرمي"</f>
        <v>نان لواش  بسته بندي 80 گرمي</v>
      </c>
      <c r="D254" s="10" t="s">
        <v>11</v>
      </c>
      <c r="E254" s="11">
        <v>1</v>
      </c>
      <c r="F254" s="43"/>
      <c r="G254" s="43">
        <f t="shared" si="12"/>
        <v>0</v>
      </c>
    </row>
    <row r="255" spans="1:7">
      <c r="A255" s="49"/>
      <c r="B255" s="49"/>
      <c r="C255" s="10" t="s">
        <v>40</v>
      </c>
      <c r="D255" s="10" t="str">
        <f>"کيلوگرم"</f>
        <v>کيلوگرم</v>
      </c>
      <c r="E255" s="11">
        <v>3.5000000000000003E-2</v>
      </c>
      <c r="F255" s="43"/>
      <c r="G255" s="43">
        <f t="shared" si="12"/>
        <v>0</v>
      </c>
    </row>
    <row r="256" spans="1:7">
      <c r="A256" s="49"/>
      <c r="B256" s="49"/>
      <c r="C256" s="10" t="s">
        <v>6</v>
      </c>
      <c r="D256" s="10" t="str">
        <f>"کيلوگرم"</f>
        <v>کيلوگرم</v>
      </c>
      <c r="E256" s="11">
        <v>0.03</v>
      </c>
      <c r="F256" s="43"/>
      <c r="G256" s="43">
        <f t="shared" si="12"/>
        <v>0</v>
      </c>
    </row>
    <row r="257" spans="1:7">
      <c r="A257" s="49"/>
      <c r="B257" s="49"/>
      <c r="C257" s="10" t="s">
        <v>7</v>
      </c>
      <c r="D257" s="10" t="str">
        <f>"کيلوگرم"</f>
        <v>کيلوگرم</v>
      </c>
      <c r="E257" s="11">
        <v>0.02</v>
      </c>
      <c r="F257" s="43"/>
      <c r="G257" s="43">
        <f t="shared" si="12"/>
        <v>0</v>
      </c>
    </row>
    <row r="258" spans="1:7">
      <c r="A258" s="49"/>
      <c r="B258" s="49"/>
      <c r="C258" s="10" t="s">
        <v>2</v>
      </c>
      <c r="D258" s="10" t="str">
        <f>"کيلوگرم"</f>
        <v>کيلوگرم</v>
      </c>
      <c r="E258" s="11">
        <v>0.01</v>
      </c>
      <c r="F258" s="43"/>
      <c r="G258" s="43">
        <f t="shared" si="12"/>
        <v>0</v>
      </c>
    </row>
    <row r="259" spans="1:7">
      <c r="A259" s="49"/>
      <c r="B259" s="49"/>
      <c r="C259" s="10" t="s">
        <v>17</v>
      </c>
      <c r="D259" s="10" t="str">
        <f>"کيلوگرم"</f>
        <v>کيلوگرم</v>
      </c>
      <c r="E259" s="11">
        <v>0.02</v>
      </c>
      <c r="F259" s="43"/>
      <c r="G259" s="43">
        <f t="shared" ref="G259:G322" si="13">F259*E259</f>
        <v>0</v>
      </c>
    </row>
    <row r="260" spans="1:7">
      <c r="A260" s="49"/>
      <c r="B260" s="50"/>
      <c r="C260" s="2" t="s">
        <v>370</v>
      </c>
      <c r="D260" s="10" t="s">
        <v>173</v>
      </c>
      <c r="E260" s="11">
        <v>1</v>
      </c>
      <c r="F260" s="43"/>
      <c r="G260" s="43">
        <f t="shared" si="13"/>
        <v>0</v>
      </c>
    </row>
    <row r="261" spans="1:7">
      <c r="A261" s="50"/>
      <c r="B261" s="12" t="s">
        <v>171</v>
      </c>
      <c r="C261" s="51" t="s">
        <v>400</v>
      </c>
      <c r="D261" s="52"/>
      <c r="E261" s="9"/>
      <c r="F261" s="43"/>
      <c r="G261" s="43">
        <f t="shared" si="13"/>
        <v>0</v>
      </c>
    </row>
    <row r="262" spans="1:7">
      <c r="A262" s="36">
        <v>18</v>
      </c>
      <c r="B262" s="36" t="s">
        <v>43</v>
      </c>
      <c r="C262" s="10" t="str">
        <f>"برنج ايراني درجه 1"</f>
        <v>برنج ايراني درجه 1</v>
      </c>
      <c r="D262" s="10" t="str">
        <f t="shared" ref="D262:D268" si="14">"کيلوگرم"</f>
        <v>کيلوگرم</v>
      </c>
      <c r="E262" s="11">
        <v>0.155</v>
      </c>
      <c r="F262" s="43"/>
      <c r="G262" s="43">
        <f t="shared" si="13"/>
        <v>0</v>
      </c>
    </row>
    <row r="263" spans="1:7">
      <c r="A263" s="49"/>
      <c r="B263" s="49"/>
      <c r="C263" s="10" t="s">
        <v>318</v>
      </c>
      <c r="D263" s="10" t="str">
        <f t="shared" si="14"/>
        <v>کيلوگرم</v>
      </c>
      <c r="E263" s="11">
        <v>0.12</v>
      </c>
      <c r="F263" s="43"/>
      <c r="G263" s="43">
        <f t="shared" si="13"/>
        <v>0</v>
      </c>
    </row>
    <row r="264" spans="1:7">
      <c r="A264" s="49"/>
      <c r="B264" s="49"/>
      <c r="C264" s="10" t="s">
        <v>7</v>
      </c>
      <c r="D264" s="10" t="str">
        <f t="shared" si="14"/>
        <v>کيلوگرم</v>
      </c>
      <c r="E264" s="11">
        <v>0.25</v>
      </c>
      <c r="F264" s="43"/>
      <c r="G264" s="43">
        <f t="shared" si="13"/>
        <v>0</v>
      </c>
    </row>
    <row r="265" spans="1:7">
      <c r="A265" s="49"/>
      <c r="B265" s="49"/>
      <c r="C265" s="10" t="s">
        <v>17</v>
      </c>
      <c r="D265" s="10" t="str">
        <f t="shared" si="14"/>
        <v>کيلوگرم</v>
      </c>
      <c r="E265" s="11">
        <v>0.02</v>
      </c>
      <c r="F265" s="43"/>
      <c r="G265" s="43">
        <f t="shared" si="13"/>
        <v>0</v>
      </c>
    </row>
    <row r="266" spans="1:7">
      <c r="A266" s="49"/>
      <c r="B266" s="49"/>
      <c r="C266" s="10" t="s">
        <v>356</v>
      </c>
      <c r="D266" s="10" t="str">
        <f t="shared" si="14"/>
        <v>کيلوگرم</v>
      </c>
      <c r="E266" s="11">
        <v>5.0000000000000001E-3</v>
      </c>
      <c r="F266" s="43"/>
      <c r="G266" s="43">
        <f t="shared" si="13"/>
        <v>0</v>
      </c>
    </row>
    <row r="267" spans="1:7">
      <c r="A267" s="49"/>
      <c r="B267" s="49"/>
      <c r="C267" s="10" t="s">
        <v>357</v>
      </c>
      <c r="D267" s="10" t="str">
        <f t="shared" si="14"/>
        <v>کيلوگرم</v>
      </c>
      <c r="E267" s="11">
        <v>5.0000000000000001E-3</v>
      </c>
      <c r="F267" s="43"/>
      <c r="G267" s="43">
        <f t="shared" si="13"/>
        <v>0</v>
      </c>
    </row>
    <row r="268" spans="1:7">
      <c r="A268" s="49"/>
      <c r="B268" s="49"/>
      <c r="C268" s="10" t="s">
        <v>13</v>
      </c>
      <c r="D268" s="10" t="str">
        <f t="shared" si="14"/>
        <v>کيلوگرم</v>
      </c>
      <c r="E268" s="11">
        <v>1.2E-2</v>
      </c>
      <c r="F268" s="43"/>
      <c r="G268" s="43">
        <f t="shared" si="13"/>
        <v>0</v>
      </c>
    </row>
    <row r="269" spans="1:7">
      <c r="A269" s="49"/>
      <c r="B269" s="49"/>
      <c r="C269" s="10" t="str">
        <f>"نان لواش  بسته بندي 80 گرمي"</f>
        <v>نان لواش  بسته بندي 80 گرمي</v>
      </c>
      <c r="D269" s="10" t="s">
        <v>11</v>
      </c>
      <c r="E269" s="11">
        <v>1</v>
      </c>
      <c r="F269" s="43"/>
      <c r="G269" s="43">
        <f t="shared" si="13"/>
        <v>0</v>
      </c>
    </row>
    <row r="270" spans="1:7">
      <c r="A270" s="49"/>
      <c r="B270" s="49"/>
      <c r="C270" s="10" t="s">
        <v>2</v>
      </c>
      <c r="D270" s="10" t="str">
        <f>"کيلوگرم"</f>
        <v>کيلوگرم</v>
      </c>
      <c r="E270" s="11">
        <v>0.02</v>
      </c>
      <c r="F270" s="43"/>
      <c r="G270" s="43">
        <f t="shared" si="13"/>
        <v>0</v>
      </c>
    </row>
    <row r="271" spans="1:7">
      <c r="A271" s="49"/>
      <c r="B271" s="49"/>
      <c r="C271" s="10" t="s">
        <v>26</v>
      </c>
      <c r="D271" s="10" t="s">
        <v>4</v>
      </c>
      <c r="E271" s="11">
        <v>1.6E-2</v>
      </c>
      <c r="F271" s="43"/>
      <c r="G271" s="43">
        <f t="shared" si="13"/>
        <v>0</v>
      </c>
    </row>
    <row r="272" spans="1:7">
      <c r="A272" s="49"/>
      <c r="B272" s="49"/>
      <c r="C272" s="10" t="s">
        <v>3</v>
      </c>
      <c r="D272" s="10" t="s">
        <v>4</v>
      </c>
      <c r="E272" s="11">
        <v>0.02</v>
      </c>
      <c r="F272" s="43"/>
      <c r="G272" s="43">
        <f t="shared" si="13"/>
        <v>0</v>
      </c>
    </row>
    <row r="273" spans="1:7">
      <c r="A273" s="49"/>
      <c r="B273" s="49"/>
      <c r="C273" s="10" t="s">
        <v>42</v>
      </c>
      <c r="D273" s="10" t="str">
        <f>"کيلوگرم"</f>
        <v>کيلوگرم</v>
      </c>
      <c r="E273" s="11">
        <v>0.01</v>
      </c>
      <c r="F273" s="43"/>
      <c r="G273" s="43">
        <f t="shared" si="13"/>
        <v>0</v>
      </c>
    </row>
    <row r="274" spans="1:7">
      <c r="A274" s="49"/>
      <c r="B274" s="49"/>
      <c r="C274" s="10" t="s">
        <v>139</v>
      </c>
      <c r="D274" s="10" t="s">
        <v>4</v>
      </c>
      <c r="E274" s="11">
        <v>0.01</v>
      </c>
      <c r="F274" s="43"/>
      <c r="G274" s="43">
        <f t="shared" si="13"/>
        <v>0</v>
      </c>
    </row>
    <row r="275" spans="1:7">
      <c r="A275" s="49"/>
      <c r="B275" s="49"/>
      <c r="C275" s="10" t="s">
        <v>15</v>
      </c>
      <c r="D275" s="10" t="s">
        <v>16</v>
      </c>
      <c r="E275" s="11">
        <v>1E-3</v>
      </c>
      <c r="F275" s="43"/>
      <c r="G275" s="43">
        <f t="shared" si="13"/>
        <v>0</v>
      </c>
    </row>
    <row r="276" spans="1:7">
      <c r="A276" s="49"/>
      <c r="B276" s="49"/>
      <c r="C276" s="10" t="s">
        <v>287</v>
      </c>
      <c r="D276" s="10" t="str">
        <f>"کيلوگرم"</f>
        <v>کيلوگرم</v>
      </c>
      <c r="E276" s="11">
        <v>1.4999999999999999E-2</v>
      </c>
      <c r="F276" s="43"/>
      <c r="G276" s="43">
        <f t="shared" si="13"/>
        <v>0</v>
      </c>
    </row>
    <row r="277" spans="1:7">
      <c r="A277" s="49"/>
      <c r="B277" s="49"/>
      <c r="C277" s="10" t="s">
        <v>6</v>
      </c>
      <c r="D277" s="10" t="str">
        <f>"کيلوگرم"</f>
        <v>کيلوگرم</v>
      </c>
      <c r="E277" s="11">
        <v>0.1</v>
      </c>
      <c r="F277" s="43"/>
      <c r="G277" s="43">
        <f t="shared" si="13"/>
        <v>0</v>
      </c>
    </row>
    <row r="278" spans="1:7">
      <c r="A278" s="49"/>
      <c r="B278" s="50"/>
      <c r="C278" s="2" t="s">
        <v>370</v>
      </c>
      <c r="D278" s="10" t="s">
        <v>173</v>
      </c>
      <c r="E278" s="11">
        <v>1</v>
      </c>
      <c r="F278" s="43"/>
      <c r="G278" s="43">
        <f t="shared" si="13"/>
        <v>0</v>
      </c>
    </row>
    <row r="279" spans="1:7">
      <c r="A279" s="50"/>
      <c r="B279" s="12" t="s">
        <v>171</v>
      </c>
      <c r="C279" s="51" t="s">
        <v>400</v>
      </c>
      <c r="D279" s="52"/>
      <c r="E279" s="9"/>
      <c r="F279" s="43"/>
      <c r="G279" s="43">
        <f t="shared" si="13"/>
        <v>0</v>
      </c>
    </row>
    <row r="280" spans="1:7">
      <c r="A280" s="36">
        <v>19</v>
      </c>
      <c r="B280" s="36" t="s">
        <v>46</v>
      </c>
      <c r="C280" s="10" t="str">
        <f>"برنج ايراني درجه 1"</f>
        <v>برنج ايراني درجه 1</v>
      </c>
      <c r="D280" s="10" t="str">
        <f t="shared" ref="D280:D286" si="15">"کيلوگرم"</f>
        <v>کيلوگرم</v>
      </c>
      <c r="E280" s="11">
        <v>0.155</v>
      </c>
      <c r="F280" s="43"/>
      <c r="G280" s="43">
        <f t="shared" si="13"/>
        <v>0</v>
      </c>
    </row>
    <row r="281" spans="1:7">
      <c r="A281" s="49"/>
      <c r="B281" s="49"/>
      <c r="C281" s="10" t="s">
        <v>318</v>
      </c>
      <c r="D281" s="10" t="str">
        <f t="shared" si="15"/>
        <v>کيلوگرم</v>
      </c>
      <c r="E281" s="11">
        <v>0.08</v>
      </c>
      <c r="F281" s="43"/>
      <c r="G281" s="43">
        <f t="shared" si="13"/>
        <v>0</v>
      </c>
    </row>
    <row r="282" spans="1:7">
      <c r="A282" s="49"/>
      <c r="B282" s="49"/>
      <c r="C282" s="10" t="s">
        <v>44</v>
      </c>
      <c r="D282" s="10" t="str">
        <f t="shared" si="15"/>
        <v>کيلوگرم</v>
      </c>
      <c r="E282" s="11">
        <v>0.03</v>
      </c>
      <c r="F282" s="43"/>
      <c r="G282" s="43">
        <f t="shared" si="13"/>
        <v>0</v>
      </c>
    </row>
    <row r="283" spans="1:7">
      <c r="A283" s="49"/>
      <c r="B283" s="49"/>
      <c r="C283" s="10" t="s">
        <v>34</v>
      </c>
      <c r="D283" s="10" t="str">
        <f t="shared" si="15"/>
        <v>کيلوگرم</v>
      </c>
      <c r="E283" s="11">
        <v>0.12</v>
      </c>
      <c r="F283" s="43"/>
      <c r="G283" s="43">
        <f t="shared" si="13"/>
        <v>0</v>
      </c>
    </row>
    <row r="284" spans="1:7">
      <c r="A284" s="49"/>
      <c r="B284" s="49"/>
      <c r="C284" s="10" t="s">
        <v>7</v>
      </c>
      <c r="D284" s="10" t="str">
        <f t="shared" si="15"/>
        <v>کيلوگرم</v>
      </c>
      <c r="E284" s="11">
        <v>2.5000000000000001E-2</v>
      </c>
      <c r="F284" s="43"/>
      <c r="G284" s="43">
        <f t="shared" si="13"/>
        <v>0</v>
      </c>
    </row>
    <row r="285" spans="1:7">
      <c r="A285" s="49"/>
      <c r="B285" s="49"/>
      <c r="C285" s="10" t="s">
        <v>17</v>
      </c>
      <c r="D285" s="10" t="str">
        <f t="shared" si="15"/>
        <v>کيلوگرم</v>
      </c>
      <c r="E285" s="11">
        <v>0.04</v>
      </c>
      <c r="F285" s="43"/>
      <c r="G285" s="43">
        <f t="shared" si="13"/>
        <v>0</v>
      </c>
    </row>
    <row r="286" spans="1:7">
      <c r="A286" s="49"/>
      <c r="B286" s="49"/>
      <c r="C286" s="10" t="s">
        <v>45</v>
      </c>
      <c r="D286" s="10" t="str">
        <f t="shared" si="15"/>
        <v>کيلوگرم</v>
      </c>
      <c r="E286" s="11">
        <v>3.0000000000000001E-3</v>
      </c>
      <c r="F286" s="43"/>
      <c r="G286" s="43">
        <f t="shared" si="13"/>
        <v>0</v>
      </c>
    </row>
    <row r="287" spans="1:7">
      <c r="A287" s="49"/>
      <c r="B287" s="49"/>
      <c r="C287" s="10" t="str">
        <f>"نان لواش  بسته بندي 80 گرمي"</f>
        <v>نان لواش  بسته بندي 80 گرمي</v>
      </c>
      <c r="D287" s="10" t="s">
        <v>11</v>
      </c>
      <c r="E287" s="11">
        <v>1</v>
      </c>
      <c r="F287" s="43"/>
      <c r="G287" s="43">
        <f t="shared" si="13"/>
        <v>0</v>
      </c>
    </row>
    <row r="288" spans="1:7">
      <c r="A288" s="49"/>
      <c r="B288" s="49"/>
      <c r="C288" s="10" t="s">
        <v>2</v>
      </c>
      <c r="D288" s="10" t="str">
        <f>"کيلوگرم"</f>
        <v>کيلوگرم</v>
      </c>
      <c r="E288" s="11">
        <v>0.01</v>
      </c>
      <c r="F288" s="43"/>
      <c r="G288" s="43">
        <f t="shared" si="13"/>
        <v>0</v>
      </c>
    </row>
    <row r="289" spans="1:7">
      <c r="A289" s="49"/>
      <c r="B289" s="49"/>
      <c r="C289" s="10" t="s">
        <v>3</v>
      </c>
      <c r="D289" s="10" t="s">
        <v>4</v>
      </c>
      <c r="E289" s="11">
        <v>0.01</v>
      </c>
      <c r="F289" s="43"/>
      <c r="G289" s="43">
        <f t="shared" si="13"/>
        <v>0</v>
      </c>
    </row>
    <row r="290" spans="1:7">
      <c r="A290" s="49"/>
      <c r="B290" s="49"/>
      <c r="C290" s="10" t="s">
        <v>26</v>
      </c>
      <c r="D290" s="10" t="s">
        <v>4</v>
      </c>
      <c r="E290" s="11">
        <v>3.0000000000000001E-3</v>
      </c>
      <c r="F290" s="43"/>
      <c r="G290" s="43">
        <f t="shared" si="13"/>
        <v>0</v>
      </c>
    </row>
    <row r="291" spans="1:7">
      <c r="A291" s="49"/>
      <c r="B291" s="49"/>
      <c r="C291" s="10" t="s">
        <v>6</v>
      </c>
      <c r="D291" s="10" t="str">
        <f>"کيلوگرم"</f>
        <v>کيلوگرم</v>
      </c>
      <c r="E291" s="11">
        <v>0.06</v>
      </c>
      <c r="F291" s="43"/>
      <c r="G291" s="43">
        <f t="shared" si="13"/>
        <v>0</v>
      </c>
    </row>
    <row r="292" spans="1:7">
      <c r="A292" s="49"/>
      <c r="B292" s="49"/>
      <c r="C292" s="10" t="s">
        <v>287</v>
      </c>
      <c r="D292" s="10" t="str">
        <f>"کيلوگرم"</f>
        <v>کيلوگرم</v>
      </c>
      <c r="E292" s="11">
        <v>1.4999999999999999E-2</v>
      </c>
      <c r="F292" s="43"/>
      <c r="G292" s="43">
        <f t="shared" si="13"/>
        <v>0</v>
      </c>
    </row>
    <row r="293" spans="1:7">
      <c r="A293" s="49"/>
      <c r="B293" s="50"/>
      <c r="C293" s="2" t="s">
        <v>370</v>
      </c>
      <c r="D293" s="10" t="s">
        <v>173</v>
      </c>
      <c r="E293" s="11">
        <v>1</v>
      </c>
      <c r="F293" s="43"/>
      <c r="G293" s="43">
        <f t="shared" si="13"/>
        <v>0</v>
      </c>
    </row>
    <row r="294" spans="1:7">
      <c r="A294" s="50"/>
      <c r="B294" s="12" t="s">
        <v>171</v>
      </c>
      <c r="C294" s="51" t="s">
        <v>400</v>
      </c>
      <c r="D294" s="52"/>
      <c r="E294" s="9"/>
      <c r="F294" s="43"/>
      <c r="G294" s="43">
        <f t="shared" si="13"/>
        <v>0</v>
      </c>
    </row>
    <row r="295" spans="1:7">
      <c r="A295" s="36">
        <v>20</v>
      </c>
      <c r="B295" s="36" t="s">
        <v>48</v>
      </c>
      <c r="C295" s="10" t="str">
        <f>"برنج ايراني درجه 1"</f>
        <v>برنج ايراني درجه 1</v>
      </c>
      <c r="D295" s="10" t="str">
        <f t="shared" ref="D295:D301" si="16">"کيلوگرم"</f>
        <v>کيلوگرم</v>
      </c>
      <c r="E295" s="11">
        <v>0.155</v>
      </c>
      <c r="F295" s="43"/>
      <c r="G295" s="43">
        <f t="shared" si="13"/>
        <v>0</v>
      </c>
    </row>
    <row r="296" spans="1:7">
      <c r="A296" s="49"/>
      <c r="B296" s="49"/>
      <c r="C296" s="10" t="s">
        <v>318</v>
      </c>
      <c r="D296" s="10" t="str">
        <f t="shared" si="16"/>
        <v>کيلوگرم</v>
      </c>
      <c r="E296" s="11">
        <v>0.08</v>
      </c>
      <c r="F296" s="43"/>
      <c r="G296" s="43">
        <f t="shared" si="13"/>
        <v>0</v>
      </c>
    </row>
    <row r="297" spans="1:7">
      <c r="A297" s="49"/>
      <c r="B297" s="49"/>
      <c r="C297" s="10" t="s">
        <v>44</v>
      </c>
      <c r="D297" s="10" t="str">
        <f t="shared" si="16"/>
        <v>کيلوگرم</v>
      </c>
      <c r="E297" s="11">
        <v>0.03</v>
      </c>
      <c r="F297" s="43"/>
      <c r="G297" s="43">
        <f t="shared" si="13"/>
        <v>0</v>
      </c>
    </row>
    <row r="298" spans="1:7">
      <c r="A298" s="49"/>
      <c r="B298" s="49"/>
      <c r="C298" s="10" t="s">
        <v>47</v>
      </c>
      <c r="D298" s="10" t="str">
        <f t="shared" si="16"/>
        <v>کيلوگرم</v>
      </c>
      <c r="E298" s="11">
        <v>0.14000000000000001</v>
      </c>
      <c r="F298" s="43"/>
      <c r="G298" s="43">
        <f t="shared" si="13"/>
        <v>0</v>
      </c>
    </row>
    <row r="299" spans="1:7">
      <c r="A299" s="49"/>
      <c r="B299" s="49"/>
      <c r="C299" s="10" t="s">
        <v>5</v>
      </c>
      <c r="D299" s="10" t="str">
        <f t="shared" si="16"/>
        <v>کيلوگرم</v>
      </c>
      <c r="E299" s="11">
        <v>1.0999999999999999E-2</v>
      </c>
      <c r="F299" s="43"/>
      <c r="G299" s="43">
        <f t="shared" si="13"/>
        <v>0</v>
      </c>
    </row>
    <row r="300" spans="1:7">
      <c r="A300" s="49"/>
      <c r="B300" s="49"/>
      <c r="C300" s="10" t="s">
        <v>17</v>
      </c>
      <c r="D300" s="10" t="str">
        <f t="shared" si="16"/>
        <v>کيلوگرم</v>
      </c>
      <c r="E300" s="11">
        <v>0.03</v>
      </c>
      <c r="F300" s="43"/>
      <c r="G300" s="43">
        <f t="shared" si="13"/>
        <v>0</v>
      </c>
    </row>
    <row r="301" spans="1:7">
      <c r="A301" s="49"/>
      <c r="B301" s="49"/>
      <c r="C301" s="10" t="s">
        <v>7</v>
      </c>
      <c r="D301" s="10" t="str">
        <f t="shared" si="16"/>
        <v>کيلوگرم</v>
      </c>
      <c r="E301" s="11">
        <v>2.5000000000000001E-2</v>
      </c>
      <c r="F301" s="43"/>
      <c r="G301" s="43">
        <f t="shared" si="13"/>
        <v>0</v>
      </c>
    </row>
    <row r="302" spans="1:7">
      <c r="A302" s="49"/>
      <c r="B302" s="49"/>
      <c r="C302" s="10" t="str">
        <f>"نان لواش  بسته بندي 80 گرمي"</f>
        <v>نان لواش  بسته بندي 80 گرمي</v>
      </c>
      <c r="D302" s="10" t="s">
        <v>11</v>
      </c>
      <c r="E302" s="11">
        <v>1</v>
      </c>
      <c r="F302" s="43"/>
      <c r="G302" s="43">
        <f t="shared" si="13"/>
        <v>0</v>
      </c>
    </row>
    <row r="303" spans="1:7">
      <c r="A303" s="49"/>
      <c r="B303" s="49"/>
      <c r="C303" s="10" t="s">
        <v>2</v>
      </c>
      <c r="D303" s="10" t="str">
        <f>"کيلوگرم"</f>
        <v>کيلوگرم</v>
      </c>
      <c r="E303" s="11">
        <v>0.01</v>
      </c>
      <c r="F303" s="43"/>
      <c r="G303" s="43">
        <f t="shared" si="13"/>
        <v>0</v>
      </c>
    </row>
    <row r="304" spans="1:7">
      <c r="A304" s="49"/>
      <c r="B304" s="49"/>
      <c r="C304" s="10" t="s">
        <v>3</v>
      </c>
      <c r="D304" s="10" t="s">
        <v>4</v>
      </c>
      <c r="E304" s="11">
        <v>0.01</v>
      </c>
      <c r="F304" s="43"/>
      <c r="G304" s="43">
        <f t="shared" si="13"/>
        <v>0</v>
      </c>
    </row>
    <row r="305" spans="1:7">
      <c r="A305" s="49"/>
      <c r="B305" s="49"/>
      <c r="C305" s="10" t="s">
        <v>26</v>
      </c>
      <c r="D305" s="10" t="s">
        <v>4</v>
      </c>
      <c r="E305" s="11">
        <v>3.0000000000000001E-3</v>
      </c>
      <c r="F305" s="43"/>
      <c r="G305" s="43">
        <f t="shared" si="13"/>
        <v>0</v>
      </c>
    </row>
    <row r="306" spans="1:7">
      <c r="A306" s="49"/>
      <c r="B306" s="49"/>
      <c r="C306" s="10" t="s">
        <v>287</v>
      </c>
      <c r="D306" s="10" t="str">
        <f>"کيلوگرم"</f>
        <v>کيلوگرم</v>
      </c>
      <c r="E306" s="11">
        <v>1.4999999999999999E-2</v>
      </c>
      <c r="F306" s="43"/>
      <c r="G306" s="43">
        <f t="shared" si="13"/>
        <v>0</v>
      </c>
    </row>
    <row r="307" spans="1:7">
      <c r="A307" s="49"/>
      <c r="B307" s="49"/>
      <c r="C307" s="10" t="s">
        <v>6</v>
      </c>
      <c r="D307" s="10" t="str">
        <f>"کيلوگرم"</f>
        <v>کيلوگرم</v>
      </c>
      <c r="E307" s="11">
        <v>0.06</v>
      </c>
      <c r="F307" s="43"/>
      <c r="G307" s="43">
        <f t="shared" si="13"/>
        <v>0</v>
      </c>
    </row>
    <row r="308" spans="1:7">
      <c r="A308" s="49"/>
      <c r="B308" s="50"/>
      <c r="C308" s="2" t="s">
        <v>370</v>
      </c>
      <c r="D308" s="10" t="s">
        <v>173</v>
      </c>
      <c r="E308" s="11">
        <v>1</v>
      </c>
      <c r="F308" s="43"/>
      <c r="G308" s="43">
        <f t="shared" si="13"/>
        <v>0</v>
      </c>
    </row>
    <row r="309" spans="1:7">
      <c r="A309" s="50"/>
      <c r="B309" s="12" t="s">
        <v>171</v>
      </c>
      <c r="C309" s="51" t="s">
        <v>400</v>
      </c>
      <c r="D309" s="52"/>
      <c r="E309" s="9"/>
      <c r="F309" s="43"/>
      <c r="G309" s="43">
        <f t="shared" si="13"/>
        <v>0</v>
      </c>
    </row>
    <row r="310" spans="1:7">
      <c r="A310" s="36">
        <v>21</v>
      </c>
      <c r="B310" s="36" t="s">
        <v>50</v>
      </c>
      <c r="C310" s="10" t="str">
        <f>"برنج ايراني درجه 1"</f>
        <v>برنج ايراني درجه 1</v>
      </c>
      <c r="D310" s="10" t="str">
        <f>"کيلوگرم"</f>
        <v>کيلوگرم</v>
      </c>
      <c r="E310" s="11">
        <v>1.6E-2</v>
      </c>
      <c r="F310" s="43"/>
      <c r="G310" s="43">
        <f t="shared" si="13"/>
        <v>0</v>
      </c>
    </row>
    <row r="311" spans="1:7">
      <c r="A311" s="49"/>
      <c r="B311" s="49"/>
      <c r="C311" s="10" t="s">
        <v>318</v>
      </c>
      <c r="D311" s="10" t="str">
        <f>"کيلوگرم"</f>
        <v>کيلوگرم</v>
      </c>
      <c r="E311" s="11">
        <v>0.08</v>
      </c>
      <c r="F311" s="43"/>
      <c r="G311" s="43">
        <f t="shared" si="13"/>
        <v>0</v>
      </c>
    </row>
    <row r="312" spans="1:7">
      <c r="A312" s="49"/>
      <c r="B312" s="49"/>
      <c r="C312" s="10" t="s">
        <v>49</v>
      </c>
      <c r="D312" s="10" t="str">
        <f>"کيلوگرم"</f>
        <v>کيلوگرم</v>
      </c>
      <c r="E312" s="11">
        <v>0.1</v>
      </c>
      <c r="F312" s="43"/>
      <c r="G312" s="43">
        <f t="shared" si="13"/>
        <v>0</v>
      </c>
    </row>
    <row r="313" spans="1:7">
      <c r="A313" s="49"/>
      <c r="B313" s="49"/>
      <c r="C313" s="10" t="s">
        <v>17</v>
      </c>
      <c r="D313" s="10" t="str">
        <f>"کيلوگرم"</f>
        <v>کيلوگرم</v>
      </c>
      <c r="E313" s="11">
        <v>0.04</v>
      </c>
      <c r="F313" s="43"/>
      <c r="G313" s="43">
        <f t="shared" si="13"/>
        <v>0</v>
      </c>
    </row>
    <row r="314" spans="1:7">
      <c r="A314" s="49"/>
      <c r="B314" s="49"/>
      <c r="C314" s="10" t="s">
        <v>7</v>
      </c>
      <c r="D314" s="10" t="str">
        <f>"کيلوگرم"</f>
        <v>کيلوگرم</v>
      </c>
      <c r="E314" s="11">
        <v>0.02</v>
      </c>
      <c r="F314" s="43"/>
      <c r="G314" s="43">
        <f t="shared" si="13"/>
        <v>0</v>
      </c>
    </row>
    <row r="315" spans="1:7">
      <c r="A315" s="49"/>
      <c r="B315" s="49"/>
      <c r="C315" s="10" t="str">
        <f>"نان لواش  بسته بندي 80 گرمي"</f>
        <v>نان لواش  بسته بندي 80 گرمي</v>
      </c>
      <c r="D315" s="10" t="s">
        <v>11</v>
      </c>
      <c r="E315" s="11">
        <v>1</v>
      </c>
      <c r="F315" s="43"/>
      <c r="G315" s="43">
        <f t="shared" si="13"/>
        <v>0</v>
      </c>
    </row>
    <row r="316" spans="1:7">
      <c r="A316" s="49"/>
      <c r="B316" s="49"/>
      <c r="C316" s="10" t="s">
        <v>26</v>
      </c>
      <c r="D316" s="10" t="s">
        <v>4</v>
      </c>
      <c r="E316" s="11">
        <v>3.0000000000000001E-3</v>
      </c>
      <c r="F316" s="43"/>
      <c r="G316" s="43">
        <f t="shared" si="13"/>
        <v>0</v>
      </c>
    </row>
    <row r="317" spans="1:7">
      <c r="A317" s="49"/>
      <c r="B317" s="49"/>
      <c r="C317" s="10" t="s">
        <v>6</v>
      </c>
      <c r="D317" s="10" t="str">
        <f>"کيلوگرم"</f>
        <v>کيلوگرم</v>
      </c>
      <c r="E317" s="11">
        <v>4.8000000000000001E-2</v>
      </c>
      <c r="F317" s="43"/>
      <c r="G317" s="43">
        <f t="shared" si="13"/>
        <v>0</v>
      </c>
    </row>
    <row r="318" spans="1:7">
      <c r="A318" s="49"/>
      <c r="B318" s="49"/>
      <c r="C318" s="10" t="s">
        <v>3</v>
      </c>
      <c r="D318" s="10" t="s">
        <v>4</v>
      </c>
      <c r="E318" s="11">
        <v>2E-3</v>
      </c>
      <c r="F318" s="43"/>
      <c r="G318" s="43">
        <f t="shared" si="13"/>
        <v>0</v>
      </c>
    </row>
    <row r="319" spans="1:7">
      <c r="A319" s="49"/>
      <c r="B319" s="49"/>
      <c r="C319" s="10" t="s">
        <v>2</v>
      </c>
      <c r="D319" s="10" t="str">
        <f>"کيلوگرم"</f>
        <v>کيلوگرم</v>
      </c>
      <c r="E319" s="11">
        <v>0.01</v>
      </c>
      <c r="F319" s="43"/>
      <c r="G319" s="43">
        <f t="shared" si="13"/>
        <v>0</v>
      </c>
    </row>
    <row r="320" spans="1:7">
      <c r="A320" s="49"/>
      <c r="B320" s="50"/>
      <c r="C320" s="2" t="s">
        <v>370</v>
      </c>
      <c r="D320" s="10" t="s">
        <v>173</v>
      </c>
      <c r="E320" s="11">
        <v>1</v>
      </c>
      <c r="F320" s="43"/>
      <c r="G320" s="43">
        <f t="shared" si="13"/>
        <v>0</v>
      </c>
    </row>
    <row r="321" spans="1:7">
      <c r="A321" s="50"/>
      <c r="B321" s="12" t="s">
        <v>171</v>
      </c>
      <c r="C321" s="51" t="s">
        <v>400</v>
      </c>
      <c r="D321" s="52"/>
      <c r="E321" s="9"/>
      <c r="F321" s="43"/>
      <c r="G321" s="43">
        <f t="shared" si="13"/>
        <v>0</v>
      </c>
    </row>
    <row r="322" spans="1:7">
      <c r="A322" s="36">
        <v>22</v>
      </c>
      <c r="B322" s="36" t="s">
        <v>54</v>
      </c>
      <c r="C322" s="10" t="str">
        <f>"برنج ايراني درجه 1"</f>
        <v>برنج ايراني درجه 1</v>
      </c>
      <c r="D322" s="10" t="str">
        <f t="shared" ref="D322:D327" si="17">"کيلوگرم"</f>
        <v>کيلوگرم</v>
      </c>
      <c r="E322" s="11">
        <v>0.155</v>
      </c>
      <c r="F322" s="43"/>
      <c r="G322" s="43">
        <f t="shared" si="13"/>
        <v>0</v>
      </c>
    </row>
    <row r="323" spans="1:7">
      <c r="A323" s="49"/>
      <c r="B323" s="49"/>
      <c r="C323" s="10" t="s">
        <v>318</v>
      </c>
      <c r="D323" s="10" t="str">
        <f t="shared" si="17"/>
        <v>کيلوگرم</v>
      </c>
      <c r="E323" s="11">
        <v>0.08</v>
      </c>
      <c r="F323" s="43"/>
      <c r="G323" s="43">
        <f t="shared" ref="G323:G386" si="18">F323*E323</f>
        <v>0</v>
      </c>
    </row>
    <row r="324" spans="1:7">
      <c r="A324" s="49"/>
      <c r="B324" s="49"/>
      <c r="C324" s="10" t="s">
        <v>52</v>
      </c>
      <c r="D324" s="10" t="str">
        <f t="shared" si="17"/>
        <v>کيلوگرم</v>
      </c>
      <c r="E324" s="11">
        <v>0.12</v>
      </c>
      <c r="F324" s="43"/>
      <c r="G324" s="43">
        <f t="shared" si="18"/>
        <v>0</v>
      </c>
    </row>
    <row r="325" spans="1:7">
      <c r="A325" s="49"/>
      <c r="B325" s="49"/>
      <c r="C325" s="10" t="s">
        <v>45</v>
      </c>
      <c r="D325" s="10" t="str">
        <f t="shared" si="17"/>
        <v>کيلوگرم</v>
      </c>
      <c r="E325" s="11">
        <v>3.0000000000000001E-3</v>
      </c>
      <c r="F325" s="43"/>
      <c r="G325" s="43">
        <f t="shared" si="18"/>
        <v>0</v>
      </c>
    </row>
    <row r="326" spans="1:7">
      <c r="A326" s="49"/>
      <c r="B326" s="49"/>
      <c r="C326" s="10" t="s">
        <v>7</v>
      </c>
      <c r="D326" s="10" t="str">
        <f t="shared" si="17"/>
        <v>کيلوگرم</v>
      </c>
      <c r="E326" s="11">
        <v>3.5000000000000003E-2</v>
      </c>
      <c r="F326" s="43"/>
      <c r="G326" s="43">
        <f t="shared" si="18"/>
        <v>0</v>
      </c>
    </row>
    <row r="327" spans="1:7">
      <c r="A327" s="49"/>
      <c r="B327" s="49"/>
      <c r="C327" s="10" t="s">
        <v>326</v>
      </c>
      <c r="D327" s="10" t="str">
        <f t="shared" si="17"/>
        <v>کيلوگرم</v>
      </c>
      <c r="E327" s="11">
        <v>0.03</v>
      </c>
      <c r="F327" s="43"/>
      <c r="G327" s="43">
        <f t="shared" si="18"/>
        <v>0</v>
      </c>
    </row>
    <row r="328" spans="1:7">
      <c r="A328" s="49"/>
      <c r="B328" s="49"/>
      <c r="C328" s="10" t="str">
        <f>"نان لواش  بسته بندي 80 گرمي"</f>
        <v>نان لواش  بسته بندي 80 گرمي</v>
      </c>
      <c r="D328" s="10" t="s">
        <v>11</v>
      </c>
      <c r="E328" s="11">
        <v>1</v>
      </c>
      <c r="F328" s="43"/>
      <c r="G328" s="43">
        <f t="shared" si="18"/>
        <v>0</v>
      </c>
    </row>
    <row r="329" spans="1:7">
      <c r="A329" s="49"/>
      <c r="B329" s="49"/>
      <c r="C329" s="10" t="s">
        <v>2</v>
      </c>
      <c r="D329" s="10" t="str">
        <f>"کيلوگرم"</f>
        <v>کيلوگرم</v>
      </c>
      <c r="E329" s="11">
        <v>0.01</v>
      </c>
      <c r="F329" s="43"/>
      <c r="G329" s="43">
        <f t="shared" si="18"/>
        <v>0</v>
      </c>
    </row>
    <row r="330" spans="1:7">
      <c r="A330" s="49"/>
      <c r="B330" s="49"/>
      <c r="C330" s="10" t="s">
        <v>3</v>
      </c>
      <c r="D330" s="10" t="s">
        <v>4</v>
      </c>
      <c r="E330" s="11">
        <v>0.01</v>
      </c>
      <c r="F330" s="43"/>
      <c r="G330" s="43">
        <f t="shared" si="18"/>
        <v>0</v>
      </c>
    </row>
    <row r="331" spans="1:7">
      <c r="A331" s="49"/>
      <c r="B331" s="49"/>
      <c r="C331" s="10" t="s">
        <v>26</v>
      </c>
      <c r="D331" s="10" t="s">
        <v>4</v>
      </c>
      <c r="E331" s="11">
        <v>5.0000000000000001E-3</v>
      </c>
      <c r="F331" s="43"/>
      <c r="G331" s="43">
        <f t="shared" si="18"/>
        <v>0</v>
      </c>
    </row>
    <row r="332" spans="1:7">
      <c r="A332" s="49"/>
      <c r="B332" s="49"/>
      <c r="C332" s="10" t="s">
        <v>17</v>
      </c>
      <c r="D332" s="10" t="str">
        <f>"کيلوگرم"</f>
        <v>کيلوگرم</v>
      </c>
      <c r="E332" s="11">
        <v>2E-3</v>
      </c>
      <c r="F332" s="43"/>
      <c r="G332" s="43">
        <f t="shared" si="18"/>
        <v>0</v>
      </c>
    </row>
    <row r="333" spans="1:7">
      <c r="A333" s="49"/>
      <c r="B333" s="49"/>
      <c r="C333" s="10" t="s">
        <v>287</v>
      </c>
      <c r="D333" s="10" t="str">
        <f>"کيلوگرم"</f>
        <v>کيلوگرم</v>
      </c>
      <c r="E333" s="11">
        <v>1.4999999999999999E-2</v>
      </c>
      <c r="F333" s="43"/>
      <c r="G333" s="43">
        <f t="shared" si="18"/>
        <v>0</v>
      </c>
    </row>
    <row r="334" spans="1:7">
      <c r="A334" s="49"/>
      <c r="B334" s="49"/>
      <c r="C334" s="2" t="s">
        <v>370</v>
      </c>
      <c r="D334" s="10" t="s">
        <v>173</v>
      </c>
      <c r="E334" s="11">
        <v>1</v>
      </c>
      <c r="F334" s="43"/>
      <c r="G334" s="43">
        <f t="shared" si="18"/>
        <v>0</v>
      </c>
    </row>
    <row r="335" spans="1:7">
      <c r="A335" s="49"/>
      <c r="B335" s="50"/>
      <c r="C335" s="10" t="s">
        <v>6</v>
      </c>
      <c r="D335" s="10" t="str">
        <f>"کيلوگرم"</f>
        <v>کيلوگرم</v>
      </c>
      <c r="E335" s="11">
        <v>0.06</v>
      </c>
      <c r="F335" s="43"/>
      <c r="G335" s="43">
        <f t="shared" si="18"/>
        <v>0</v>
      </c>
    </row>
    <row r="336" spans="1:7">
      <c r="A336" s="50"/>
      <c r="B336" s="12" t="s">
        <v>171</v>
      </c>
      <c r="C336" s="51" t="s">
        <v>400</v>
      </c>
      <c r="D336" s="52"/>
      <c r="E336" s="9"/>
      <c r="F336" s="43"/>
      <c r="G336" s="43">
        <f t="shared" si="18"/>
        <v>0</v>
      </c>
    </row>
    <row r="337" spans="1:7">
      <c r="A337" s="36">
        <v>23</v>
      </c>
      <c r="B337" s="36" t="s">
        <v>56</v>
      </c>
      <c r="C337" s="10" t="str">
        <f>"برنج ايراني درجه 1"</f>
        <v>برنج ايراني درجه 1</v>
      </c>
      <c r="D337" s="10" t="str">
        <f t="shared" ref="D337:D343" si="19">"کيلوگرم"</f>
        <v>کيلوگرم</v>
      </c>
      <c r="E337" s="11">
        <v>0.155</v>
      </c>
      <c r="F337" s="43"/>
      <c r="G337" s="43">
        <f t="shared" si="18"/>
        <v>0</v>
      </c>
    </row>
    <row r="338" spans="1:7">
      <c r="A338" s="49"/>
      <c r="B338" s="49"/>
      <c r="C338" s="10" t="s">
        <v>55</v>
      </c>
      <c r="D338" s="10" t="str">
        <f t="shared" si="19"/>
        <v>کيلوگرم</v>
      </c>
      <c r="E338" s="11">
        <v>0.1</v>
      </c>
      <c r="F338" s="43"/>
      <c r="G338" s="43">
        <f t="shared" si="18"/>
        <v>0</v>
      </c>
    </row>
    <row r="339" spans="1:7">
      <c r="A339" s="49"/>
      <c r="B339" s="49"/>
      <c r="C339" s="10" t="s">
        <v>44</v>
      </c>
      <c r="D339" s="10" t="str">
        <f t="shared" si="19"/>
        <v>کيلوگرم</v>
      </c>
      <c r="E339" s="11">
        <v>0.03</v>
      </c>
      <c r="F339" s="43"/>
      <c r="G339" s="43">
        <f t="shared" si="18"/>
        <v>0</v>
      </c>
    </row>
    <row r="340" spans="1:7">
      <c r="A340" s="49"/>
      <c r="B340" s="49"/>
      <c r="C340" s="10" t="s">
        <v>34</v>
      </c>
      <c r="D340" s="10" t="str">
        <f t="shared" si="19"/>
        <v>کيلوگرم</v>
      </c>
      <c r="E340" s="11">
        <v>0.12</v>
      </c>
      <c r="F340" s="43"/>
      <c r="G340" s="43">
        <f t="shared" si="18"/>
        <v>0</v>
      </c>
    </row>
    <row r="341" spans="1:7">
      <c r="A341" s="49"/>
      <c r="B341" s="49"/>
      <c r="C341" s="10" t="s">
        <v>17</v>
      </c>
      <c r="D341" s="10" t="str">
        <f t="shared" si="19"/>
        <v>کيلوگرم</v>
      </c>
      <c r="E341" s="11">
        <v>0.03</v>
      </c>
      <c r="F341" s="43"/>
      <c r="G341" s="43">
        <f t="shared" si="18"/>
        <v>0</v>
      </c>
    </row>
    <row r="342" spans="1:7">
      <c r="A342" s="49"/>
      <c r="B342" s="49"/>
      <c r="C342" s="10" t="s">
        <v>7</v>
      </c>
      <c r="D342" s="10" t="str">
        <f t="shared" si="19"/>
        <v>کيلوگرم</v>
      </c>
      <c r="E342" s="11">
        <v>2.5000000000000001E-2</v>
      </c>
      <c r="F342" s="43"/>
      <c r="G342" s="43">
        <f t="shared" si="18"/>
        <v>0</v>
      </c>
    </row>
    <row r="343" spans="1:7">
      <c r="A343" s="49"/>
      <c r="B343" s="49"/>
      <c r="C343" s="10" t="s">
        <v>45</v>
      </c>
      <c r="D343" s="10" t="str">
        <f t="shared" si="19"/>
        <v>کيلوگرم</v>
      </c>
      <c r="E343" s="11">
        <v>3.0000000000000001E-3</v>
      </c>
      <c r="F343" s="43"/>
      <c r="G343" s="43">
        <f t="shared" si="18"/>
        <v>0</v>
      </c>
    </row>
    <row r="344" spans="1:7">
      <c r="A344" s="49"/>
      <c r="B344" s="49"/>
      <c r="C344" s="10" t="str">
        <f>"نان لواش  بسته بندي 80 گرمي"</f>
        <v>نان لواش  بسته بندي 80 گرمي</v>
      </c>
      <c r="D344" s="10" t="s">
        <v>11</v>
      </c>
      <c r="E344" s="11">
        <v>1</v>
      </c>
      <c r="F344" s="43"/>
      <c r="G344" s="43">
        <f t="shared" si="18"/>
        <v>0</v>
      </c>
    </row>
    <row r="345" spans="1:7">
      <c r="A345" s="49"/>
      <c r="B345" s="49"/>
      <c r="C345" s="10" t="s">
        <v>2</v>
      </c>
      <c r="D345" s="10" t="str">
        <f>"کيلوگرم"</f>
        <v>کيلوگرم</v>
      </c>
      <c r="E345" s="11">
        <v>0.01</v>
      </c>
      <c r="F345" s="43"/>
      <c r="G345" s="43">
        <f t="shared" si="18"/>
        <v>0</v>
      </c>
    </row>
    <row r="346" spans="1:7">
      <c r="A346" s="49"/>
      <c r="B346" s="49"/>
      <c r="C346" s="10" t="s">
        <v>26</v>
      </c>
      <c r="D346" s="10" t="str">
        <f>"کيلوگرم"</f>
        <v>کيلوگرم</v>
      </c>
      <c r="E346" s="11">
        <v>3.0000000000000001E-3</v>
      </c>
      <c r="F346" s="43"/>
      <c r="G346" s="43">
        <f t="shared" si="18"/>
        <v>0</v>
      </c>
    </row>
    <row r="347" spans="1:7">
      <c r="A347" s="49"/>
      <c r="B347" s="49"/>
      <c r="C347" s="10" t="s">
        <v>3</v>
      </c>
      <c r="D347" s="10" t="s">
        <v>4</v>
      </c>
      <c r="E347" s="11">
        <v>0.01</v>
      </c>
      <c r="F347" s="43"/>
      <c r="G347" s="43">
        <f t="shared" si="18"/>
        <v>0</v>
      </c>
    </row>
    <row r="348" spans="1:7">
      <c r="A348" s="49"/>
      <c r="B348" s="49"/>
      <c r="C348" s="10" t="s">
        <v>287</v>
      </c>
      <c r="D348" s="10" t="str">
        <f>"کيلوگرم"</f>
        <v>کيلوگرم</v>
      </c>
      <c r="E348" s="11">
        <v>1.4999999999999999E-2</v>
      </c>
      <c r="F348" s="43"/>
      <c r="G348" s="43">
        <f t="shared" si="18"/>
        <v>0</v>
      </c>
    </row>
    <row r="349" spans="1:7">
      <c r="A349" s="49"/>
      <c r="B349" s="49"/>
      <c r="C349" s="2" t="s">
        <v>370</v>
      </c>
      <c r="D349" s="10" t="s">
        <v>173</v>
      </c>
      <c r="E349" s="11">
        <v>1</v>
      </c>
      <c r="F349" s="43"/>
      <c r="G349" s="43">
        <f t="shared" si="18"/>
        <v>0</v>
      </c>
    </row>
    <row r="350" spans="1:7">
      <c r="A350" s="49"/>
      <c r="B350" s="50"/>
      <c r="C350" s="10" t="s">
        <v>6</v>
      </c>
      <c r="D350" s="10" t="str">
        <f>"کيلوگرم"</f>
        <v>کيلوگرم</v>
      </c>
      <c r="E350" s="11">
        <v>0.06</v>
      </c>
      <c r="F350" s="43"/>
      <c r="G350" s="43">
        <f t="shared" si="18"/>
        <v>0</v>
      </c>
    </row>
    <row r="351" spans="1:7">
      <c r="A351" s="50"/>
      <c r="B351" s="12" t="s">
        <v>171</v>
      </c>
      <c r="C351" s="51" t="s">
        <v>400</v>
      </c>
      <c r="D351" s="52"/>
      <c r="E351" s="9"/>
      <c r="F351" s="43"/>
      <c r="G351" s="43">
        <f t="shared" si="18"/>
        <v>0</v>
      </c>
    </row>
    <row r="352" spans="1:7">
      <c r="A352" s="36">
        <v>24</v>
      </c>
      <c r="B352" s="36" t="s">
        <v>57</v>
      </c>
      <c r="C352" s="10" t="str">
        <f>"برنج ايراني درجه 1"</f>
        <v>برنج ايراني درجه 1</v>
      </c>
      <c r="D352" s="10" t="str">
        <f>"کيلوگرم"</f>
        <v>کيلوگرم</v>
      </c>
      <c r="E352" s="11">
        <v>0.155</v>
      </c>
      <c r="F352" s="43"/>
      <c r="G352" s="43">
        <f t="shared" si="18"/>
        <v>0</v>
      </c>
    </row>
    <row r="353" spans="1:7">
      <c r="A353" s="49"/>
      <c r="B353" s="49"/>
      <c r="C353" s="10" t="s">
        <v>27</v>
      </c>
      <c r="D353" s="10" t="str">
        <f>"کيلوگرم"</f>
        <v>کيلوگرم</v>
      </c>
      <c r="E353" s="11">
        <v>0.1</v>
      </c>
      <c r="F353" s="43"/>
      <c r="G353" s="43">
        <f t="shared" si="18"/>
        <v>0</v>
      </c>
    </row>
    <row r="354" spans="1:7">
      <c r="A354" s="49"/>
      <c r="B354" s="49"/>
      <c r="C354" s="10" t="s">
        <v>58</v>
      </c>
      <c r="D354" s="10" t="str">
        <f>"کيلوگرم"</f>
        <v>کيلوگرم</v>
      </c>
      <c r="E354" s="11">
        <v>0.18</v>
      </c>
      <c r="F354" s="43"/>
      <c r="G354" s="43">
        <f t="shared" si="18"/>
        <v>0</v>
      </c>
    </row>
    <row r="355" spans="1:7">
      <c r="A355" s="49"/>
      <c r="B355" s="49"/>
      <c r="C355" s="10" t="s">
        <v>2</v>
      </c>
      <c r="D355" s="10" t="str">
        <f>"کيلوگرم"</f>
        <v>کيلوگرم</v>
      </c>
      <c r="E355" s="11">
        <v>0.02</v>
      </c>
      <c r="F355" s="43"/>
      <c r="G355" s="43">
        <f t="shared" si="18"/>
        <v>0</v>
      </c>
    </row>
    <row r="356" spans="1:7">
      <c r="A356" s="49"/>
      <c r="B356" s="49"/>
      <c r="C356" s="10" t="s">
        <v>30</v>
      </c>
      <c r="D356" s="10" t="str">
        <f>"کيلوگرم"</f>
        <v>کيلوگرم</v>
      </c>
      <c r="E356" s="11">
        <v>0.1</v>
      </c>
      <c r="F356" s="43"/>
      <c r="G356" s="43">
        <f t="shared" si="18"/>
        <v>0</v>
      </c>
    </row>
    <row r="357" spans="1:7">
      <c r="A357" s="49"/>
      <c r="B357" s="49"/>
      <c r="C357" s="10" t="str">
        <f>"نان لواش  بسته بندي 80 گرمي"</f>
        <v>نان لواش  بسته بندي 80 گرمي</v>
      </c>
      <c r="D357" s="10" t="s">
        <v>11</v>
      </c>
      <c r="E357" s="11">
        <v>1</v>
      </c>
      <c r="F357" s="43"/>
      <c r="G357" s="43">
        <f t="shared" si="18"/>
        <v>0</v>
      </c>
    </row>
    <row r="358" spans="1:7">
      <c r="A358" s="49"/>
      <c r="B358" s="49"/>
      <c r="C358" s="10" t="s">
        <v>3</v>
      </c>
      <c r="D358" s="10" t="s">
        <v>4</v>
      </c>
      <c r="E358" s="11">
        <v>6.0000000000000001E-3</v>
      </c>
      <c r="F358" s="43"/>
      <c r="G358" s="43">
        <f t="shared" si="18"/>
        <v>0</v>
      </c>
    </row>
    <row r="359" spans="1:7">
      <c r="A359" s="49"/>
      <c r="B359" s="49"/>
      <c r="C359" s="10" t="s">
        <v>28</v>
      </c>
      <c r="D359" s="10" t="str">
        <f>"کيلوگرم"</f>
        <v>کيلوگرم</v>
      </c>
      <c r="E359" s="11">
        <v>0.04</v>
      </c>
      <c r="F359" s="43"/>
      <c r="G359" s="43">
        <f t="shared" si="18"/>
        <v>0</v>
      </c>
    </row>
    <row r="360" spans="1:7">
      <c r="A360" s="49"/>
      <c r="B360" s="50"/>
      <c r="C360" s="2" t="s">
        <v>370</v>
      </c>
      <c r="D360" s="10" t="s">
        <v>173</v>
      </c>
      <c r="E360" s="11">
        <v>1</v>
      </c>
      <c r="F360" s="43"/>
      <c r="G360" s="43">
        <f t="shared" si="18"/>
        <v>0</v>
      </c>
    </row>
    <row r="361" spans="1:7">
      <c r="A361" s="50"/>
      <c r="B361" s="12" t="s">
        <v>171</v>
      </c>
      <c r="C361" s="51" t="s">
        <v>400</v>
      </c>
      <c r="D361" s="52"/>
      <c r="E361" s="9"/>
      <c r="F361" s="43"/>
      <c r="G361" s="43">
        <f t="shared" si="18"/>
        <v>0</v>
      </c>
    </row>
    <row r="362" spans="1:7">
      <c r="A362" s="36">
        <v>25</v>
      </c>
      <c r="B362" s="36" t="s">
        <v>60</v>
      </c>
      <c r="C362" s="10" t="str">
        <f>"برنج ايراني درجه 1"</f>
        <v>برنج ايراني درجه 1</v>
      </c>
      <c r="D362" s="10" t="str">
        <f t="shared" ref="D362:D367" si="20">"کيلوگرم"</f>
        <v>کيلوگرم</v>
      </c>
      <c r="E362" s="11">
        <v>0.155</v>
      </c>
      <c r="F362" s="43"/>
      <c r="G362" s="43">
        <f t="shared" si="18"/>
        <v>0</v>
      </c>
    </row>
    <row r="363" spans="1:7">
      <c r="A363" s="49"/>
      <c r="B363" s="49"/>
      <c r="C363" s="10" t="s">
        <v>175</v>
      </c>
      <c r="D363" s="10" t="str">
        <f t="shared" si="20"/>
        <v>کيلوگرم</v>
      </c>
      <c r="E363" s="11">
        <v>0.11</v>
      </c>
      <c r="F363" s="43"/>
      <c r="G363" s="43">
        <f t="shared" si="18"/>
        <v>0</v>
      </c>
    </row>
    <row r="364" spans="1:7">
      <c r="A364" s="49"/>
      <c r="B364" s="49"/>
      <c r="C364" s="10" t="s">
        <v>318</v>
      </c>
      <c r="D364" s="10" t="str">
        <f t="shared" si="20"/>
        <v>کيلوگرم</v>
      </c>
      <c r="E364" s="11">
        <v>0.08</v>
      </c>
      <c r="F364" s="43"/>
      <c r="G364" s="43">
        <f t="shared" si="18"/>
        <v>0</v>
      </c>
    </row>
    <row r="365" spans="1:7">
      <c r="A365" s="49"/>
      <c r="B365" s="49"/>
      <c r="C365" s="10" t="s">
        <v>176</v>
      </c>
      <c r="D365" s="10" t="str">
        <f t="shared" si="20"/>
        <v>کيلوگرم</v>
      </c>
      <c r="E365" s="11">
        <v>0.06</v>
      </c>
      <c r="F365" s="43"/>
      <c r="G365" s="43">
        <f t="shared" si="18"/>
        <v>0</v>
      </c>
    </row>
    <row r="366" spans="1:7">
      <c r="A366" s="49"/>
      <c r="B366" s="49"/>
      <c r="C366" s="10" t="s">
        <v>45</v>
      </c>
      <c r="D366" s="10" t="str">
        <f t="shared" si="20"/>
        <v>کيلوگرم</v>
      </c>
      <c r="E366" s="11">
        <v>2E-3</v>
      </c>
      <c r="F366" s="43"/>
      <c r="G366" s="43">
        <f t="shared" si="18"/>
        <v>0</v>
      </c>
    </row>
    <row r="367" spans="1:7">
      <c r="A367" s="49"/>
      <c r="B367" s="49"/>
      <c r="C367" s="10" t="s">
        <v>7</v>
      </c>
      <c r="D367" s="10" t="str">
        <f t="shared" si="20"/>
        <v>کيلوگرم</v>
      </c>
      <c r="E367" s="11">
        <v>0.03</v>
      </c>
      <c r="F367" s="43"/>
      <c r="G367" s="43">
        <f t="shared" si="18"/>
        <v>0</v>
      </c>
    </row>
    <row r="368" spans="1:7">
      <c r="A368" s="49"/>
      <c r="B368" s="49"/>
      <c r="C368" s="10" t="str">
        <f>"نان لواش  بسته بندي 80 گرمي"</f>
        <v>نان لواش  بسته بندي 80 گرمي</v>
      </c>
      <c r="D368" s="10" t="s">
        <v>11</v>
      </c>
      <c r="E368" s="11">
        <v>1</v>
      </c>
      <c r="F368" s="43"/>
      <c r="G368" s="43">
        <f t="shared" si="18"/>
        <v>0</v>
      </c>
    </row>
    <row r="369" spans="1:7">
      <c r="A369" s="49"/>
      <c r="B369" s="49"/>
      <c r="C369" s="10" t="s">
        <v>2</v>
      </c>
      <c r="D369" s="10" t="str">
        <f>"کيلوگرم"</f>
        <v>کيلوگرم</v>
      </c>
      <c r="E369" s="11">
        <v>0.01</v>
      </c>
      <c r="F369" s="43"/>
      <c r="G369" s="43">
        <f t="shared" si="18"/>
        <v>0</v>
      </c>
    </row>
    <row r="370" spans="1:7">
      <c r="A370" s="49"/>
      <c r="B370" s="49"/>
      <c r="C370" s="10" t="s">
        <v>3</v>
      </c>
      <c r="D370" s="10" t="s">
        <v>4</v>
      </c>
      <c r="E370" s="11">
        <v>1.4999999999999999E-2</v>
      </c>
      <c r="F370" s="43"/>
      <c r="G370" s="43">
        <f t="shared" si="18"/>
        <v>0</v>
      </c>
    </row>
    <row r="371" spans="1:7">
      <c r="A371" s="49"/>
      <c r="B371" s="49"/>
      <c r="C371" s="10" t="s">
        <v>26</v>
      </c>
      <c r="D371" s="10" t="s">
        <v>4</v>
      </c>
      <c r="E371" s="11">
        <v>0.01</v>
      </c>
      <c r="F371" s="43"/>
      <c r="G371" s="43">
        <f t="shared" si="18"/>
        <v>0</v>
      </c>
    </row>
    <row r="372" spans="1:7">
      <c r="A372" s="49"/>
      <c r="B372" s="49"/>
      <c r="C372" s="10" t="s">
        <v>287</v>
      </c>
      <c r="D372" s="10" t="str">
        <f>"کيلوگرم"</f>
        <v>کيلوگرم</v>
      </c>
      <c r="E372" s="11">
        <v>1.4999999999999999E-2</v>
      </c>
      <c r="F372" s="43"/>
      <c r="G372" s="43">
        <f t="shared" si="18"/>
        <v>0</v>
      </c>
    </row>
    <row r="373" spans="1:7">
      <c r="A373" s="49"/>
      <c r="B373" s="49"/>
      <c r="C373" s="10" t="s">
        <v>6</v>
      </c>
      <c r="D373" s="10" t="str">
        <f>"کيلوگرم"</f>
        <v>کيلوگرم</v>
      </c>
      <c r="E373" s="11">
        <v>0.06</v>
      </c>
      <c r="F373" s="43"/>
      <c r="G373" s="43">
        <f t="shared" si="18"/>
        <v>0</v>
      </c>
    </row>
    <row r="374" spans="1:7">
      <c r="A374" s="49"/>
      <c r="B374" s="49"/>
      <c r="C374" s="10" t="s">
        <v>17</v>
      </c>
      <c r="D374" s="10" t="str">
        <f>"کيلوگرم"</f>
        <v>کيلوگرم</v>
      </c>
      <c r="E374" s="11">
        <v>0.12</v>
      </c>
      <c r="F374" s="43"/>
      <c r="G374" s="43">
        <f t="shared" si="18"/>
        <v>0</v>
      </c>
    </row>
    <row r="375" spans="1:7">
      <c r="A375" s="49"/>
      <c r="B375" s="50"/>
      <c r="C375" s="2" t="s">
        <v>370</v>
      </c>
      <c r="D375" s="10" t="s">
        <v>173</v>
      </c>
      <c r="E375" s="11">
        <v>1</v>
      </c>
      <c r="F375" s="43"/>
      <c r="G375" s="43">
        <f t="shared" si="18"/>
        <v>0</v>
      </c>
    </row>
    <row r="376" spans="1:7">
      <c r="A376" s="50"/>
      <c r="B376" s="12" t="s">
        <v>171</v>
      </c>
      <c r="C376" s="51" t="s">
        <v>400</v>
      </c>
      <c r="D376" s="52"/>
      <c r="E376" s="9"/>
      <c r="F376" s="43"/>
      <c r="G376" s="43">
        <f t="shared" si="18"/>
        <v>0</v>
      </c>
    </row>
    <row r="377" spans="1:7">
      <c r="A377" s="36">
        <v>26</v>
      </c>
      <c r="B377" s="36" t="s">
        <v>62</v>
      </c>
      <c r="C377" s="10" t="str">
        <f>"برنج ايراني درجه 1"</f>
        <v>برنج ايراني درجه 1</v>
      </c>
      <c r="D377" s="10" t="str">
        <f>"کيلوگرم"</f>
        <v>کيلوگرم</v>
      </c>
      <c r="E377" s="11">
        <v>0.155</v>
      </c>
      <c r="F377" s="43"/>
      <c r="G377" s="43">
        <f t="shared" si="18"/>
        <v>0</v>
      </c>
    </row>
    <row r="378" spans="1:7">
      <c r="A378" s="49"/>
      <c r="B378" s="49"/>
      <c r="C378" s="10" t="s">
        <v>318</v>
      </c>
      <c r="D378" s="10" t="str">
        <f>"کيلوگرم"</f>
        <v>کيلوگرم</v>
      </c>
      <c r="E378" s="11">
        <v>0.12</v>
      </c>
      <c r="F378" s="43"/>
      <c r="G378" s="43">
        <f t="shared" si="18"/>
        <v>0</v>
      </c>
    </row>
    <row r="379" spans="1:7">
      <c r="A379" s="49"/>
      <c r="B379" s="49"/>
      <c r="C379" s="10" t="s">
        <v>34</v>
      </c>
      <c r="D379" s="10" t="str">
        <f>"کيلوگرم"</f>
        <v>کيلوگرم</v>
      </c>
      <c r="E379" s="11">
        <v>0.15</v>
      </c>
      <c r="F379" s="43"/>
      <c r="G379" s="43">
        <f t="shared" si="18"/>
        <v>0</v>
      </c>
    </row>
    <row r="380" spans="1:7">
      <c r="A380" s="49"/>
      <c r="B380" s="49"/>
      <c r="C380" s="10" t="s">
        <v>320</v>
      </c>
      <c r="D380" s="10" t="str">
        <f>"کيلوگرم"</f>
        <v>کيلوگرم</v>
      </c>
      <c r="E380" s="11">
        <v>0.03</v>
      </c>
      <c r="F380" s="43"/>
      <c r="G380" s="43">
        <f t="shared" si="18"/>
        <v>0</v>
      </c>
    </row>
    <row r="381" spans="1:7">
      <c r="A381" s="49"/>
      <c r="B381" s="49"/>
      <c r="C381" s="10" t="s">
        <v>7</v>
      </c>
      <c r="D381" s="10" t="str">
        <f>"کيلوگرم"</f>
        <v>کيلوگرم</v>
      </c>
      <c r="E381" s="11">
        <v>0.08</v>
      </c>
      <c r="F381" s="43"/>
      <c r="G381" s="43">
        <f t="shared" si="18"/>
        <v>0</v>
      </c>
    </row>
    <row r="382" spans="1:7">
      <c r="A382" s="49"/>
      <c r="B382" s="49"/>
      <c r="C382" s="10" t="str">
        <f>"نان لواش  بسته بندي 80 گرمي"</f>
        <v>نان لواش  بسته بندي 80 گرمي</v>
      </c>
      <c r="D382" s="10" t="s">
        <v>11</v>
      </c>
      <c r="E382" s="11">
        <v>1</v>
      </c>
      <c r="F382" s="43"/>
      <c r="G382" s="43">
        <f t="shared" si="18"/>
        <v>0</v>
      </c>
    </row>
    <row r="383" spans="1:7">
      <c r="A383" s="49"/>
      <c r="B383" s="49"/>
      <c r="C383" s="10" t="s">
        <v>2</v>
      </c>
      <c r="D383" s="10" t="str">
        <f>"کيلوگرم"</f>
        <v>کيلوگرم</v>
      </c>
      <c r="E383" s="11">
        <v>0.02</v>
      </c>
      <c r="F383" s="43"/>
      <c r="G383" s="43">
        <f t="shared" si="18"/>
        <v>0</v>
      </c>
    </row>
    <row r="384" spans="1:7">
      <c r="A384" s="49"/>
      <c r="B384" s="49"/>
      <c r="C384" s="10" t="s">
        <v>6</v>
      </c>
      <c r="D384" s="10" t="str">
        <f>"کيلوگرم"</f>
        <v>کيلوگرم</v>
      </c>
      <c r="E384" s="11">
        <v>0.03</v>
      </c>
      <c r="F384" s="43"/>
      <c r="G384" s="43">
        <f t="shared" si="18"/>
        <v>0</v>
      </c>
    </row>
    <row r="385" spans="1:7">
      <c r="A385" s="49"/>
      <c r="B385" s="49"/>
      <c r="C385" s="10" t="s">
        <v>31</v>
      </c>
      <c r="D385" s="10" t="str">
        <f>"کيلوگرم"</f>
        <v>کيلوگرم</v>
      </c>
      <c r="E385" s="11">
        <v>7.0000000000000007E-2</v>
      </c>
      <c r="F385" s="43"/>
      <c r="G385" s="43">
        <f t="shared" si="18"/>
        <v>0</v>
      </c>
    </row>
    <row r="386" spans="1:7">
      <c r="A386" s="49"/>
      <c r="B386" s="49"/>
      <c r="C386" s="10" t="s">
        <v>310</v>
      </c>
      <c r="D386" s="10" t="s">
        <v>10</v>
      </c>
      <c r="E386" s="11">
        <v>0.33</v>
      </c>
      <c r="F386" s="43"/>
      <c r="G386" s="43">
        <f t="shared" si="18"/>
        <v>0</v>
      </c>
    </row>
    <row r="387" spans="1:7">
      <c r="A387" s="49"/>
      <c r="B387" s="50"/>
      <c r="C387" s="2" t="s">
        <v>370</v>
      </c>
      <c r="D387" s="10" t="s">
        <v>173</v>
      </c>
      <c r="E387" s="11">
        <v>1</v>
      </c>
      <c r="F387" s="43"/>
      <c r="G387" s="43">
        <f t="shared" ref="G387:G450" si="21">F387*E387</f>
        <v>0</v>
      </c>
    </row>
    <row r="388" spans="1:7">
      <c r="A388" s="50"/>
      <c r="B388" s="12" t="s">
        <v>171</v>
      </c>
      <c r="C388" s="51" t="s">
        <v>400</v>
      </c>
      <c r="D388" s="52"/>
      <c r="E388" s="9"/>
      <c r="F388" s="43"/>
      <c r="G388" s="43">
        <f t="shared" si="21"/>
        <v>0</v>
      </c>
    </row>
    <row r="389" spans="1:7">
      <c r="A389" s="36">
        <v>27</v>
      </c>
      <c r="B389" s="36" t="s">
        <v>63</v>
      </c>
      <c r="C389" s="10" t="str">
        <f>"برنج ايراني درجه 1"</f>
        <v>برنج ايراني درجه 1</v>
      </c>
      <c r="D389" s="10" t="str">
        <f>"کيلوگرم"</f>
        <v>کيلوگرم</v>
      </c>
      <c r="E389" s="11">
        <v>0.155</v>
      </c>
      <c r="F389" s="43"/>
      <c r="G389" s="43">
        <f t="shared" si="21"/>
        <v>0</v>
      </c>
    </row>
    <row r="390" spans="1:7">
      <c r="A390" s="49"/>
      <c r="B390" s="49"/>
      <c r="C390" s="10" t="s">
        <v>320</v>
      </c>
      <c r="D390" s="10" t="str">
        <f>"کيلوگرم"</f>
        <v>کيلوگرم</v>
      </c>
      <c r="E390" s="11">
        <v>0.22</v>
      </c>
      <c r="F390" s="43"/>
      <c r="G390" s="43">
        <f t="shared" si="21"/>
        <v>0</v>
      </c>
    </row>
    <row r="391" spans="1:7">
      <c r="A391" s="49"/>
      <c r="B391" s="49"/>
      <c r="C391" s="10" t="s">
        <v>61</v>
      </c>
      <c r="D391" s="10" t="s">
        <v>10</v>
      </c>
      <c r="E391" s="11">
        <v>0.5</v>
      </c>
      <c r="F391" s="43"/>
      <c r="G391" s="43">
        <f t="shared" si="21"/>
        <v>0</v>
      </c>
    </row>
    <row r="392" spans="1:7">
      <c r="A392" s="49"/>
      <c r="B392" s="49"/>
      <c r="C392" s="10" t="s">
        <v>7</v>
      </c>
      <c r="D392" s="10" t="str">
        <f>"کيلوگرم"</f>
        <v>کيلوگرم</v>
      </c>
      <c r="E392" s="11">
        <v>0.08</v>
      </c>
      <c r="F392" s="43"/>
      <c r="G392" s="43">
        <f t="shared" si="21"/>
        <v>0</v>
      </c>
    </row>
    <row r="393" spans="1:7">
      <c r="A393" s="49"/>
      <c r="B393" s="49"/>
      <c r="C393" s="10" t="str">
        <f>"نان لواش  بسته بندي 80 گرمي"</f>
        <v>نان لواش  بسته بندي 80 گرمي</v>
      </c>
      <c r="D393" s="10" t="s">
        <v>11</v>
      </c>
      <c r="E393" s="11">
        <v>1</v>
      </c>
      <c r="F393" s="43"/>
      <c r="G393" s="43">
        <f t="shared" si="21"/>
        <v>0</v>
      </c>
    </row>
    <row r="394" spans="1:7">
      <c r="A394" s="49"/>
      <c r="B394" s="49"/>
      <c r="C394" s="10" t="s">
        <v>2</v>
      </c>
      <c r="D394" s="10" t="str">
        <f>"کيلوگرم"</f>
        <v>کيلوگرم</v>
      </c>
      <c r="E394" s="11">
        <v>2.1999999999999999E-2</v>
      </c>
      <c r="F394" s="43"/>
      <c r="G394" s="43">
        <f t="shared" si="21"/>
        <v>0</v>
      </c>
    </row>
    <row r="395" spans="1:7">
      <c r="A395" s="49"/>
      <c r="B395" s="49"/>
      <c r="C395" s="10" t="s">
        <v>3</v>
      </c>
      <c r="D395" s="10" t="s">
        <v>4</v>
      </c>
      <c r="E395" s="11">
        <v>0.01</v>
      </c>
      <c r="F395" s="43"/>
      <c r="G395" s="43">
        <f t="shared" si="21"/>
        <v>0</v>
      </c>
    </row>
    <row r="396" spans="1:7">
      <c r="A396" s="49"/>
      <c r="B396" s="49"/>
      <c r="C396" s="10" t="s">
        <v>31</v>
      </c>
      <c r="D396" s="10" t="str">
        <f>"کيلوگرم"</f>
        <v>کيلوگرم</v>
      </c>
      <c r="E396" s="11">
        <v>0.04</v>
      </c>
      <c r="F396" s="43"/>
      <c r="G396" s="43">
        <f t="shared" si="21"/>
        <v>0</v>
      </c>
    </row>
    <row r="397" spans="1:7">
      <c r="A397" s="49"/>
      <c r="B397" s="49"/>
      <c r="C397" s="10" t="s">
        <v>6</v>
      </c>
      <c r="D397" s="10" t="str">
        <f>"کيلوگرم"</f>
        <v>کيلوگرم</v>
      </c>
      <c r="E397" s="11">
        <v>0.02</v>
      </c>
      <c r="F397" s="43"/>
      <c r="G397" s="43">
        <f t="shared" si="21"/>
        <v>0</v>
      </c>
    </row>
    <row r="398" spans="1:7">
      <c r="A398" s="49"/>
      <c r="B398" s="49"/>
      <c r="C398" s="10" t="s">
        <v>20</v>
      </c>
      <c r="D398" s="10" t="str">
        <f>"کيلوگرم"</f>
        <v>کيلوگرم</v>
      </c>
      <c r="E398" s="11">
        <v>0.01</v>
      </c>
      <c r="F398" s="43"/>
      <c r="G398" s="43">
        <f t="shared" si="21"/>
        <v>0</v>
      </c>
    </row>
    <row r="399" spans="1:7">
      <c r="A399" s="49"/>
      <c r="B399" s="49"/>
      <c r="C399" s="2" t="s">
        <v>370</v>
      </c>
      <c r="D399" s="10" t="s">
        <v>173</v>
      </c>
      <c r="E399" s="11">
        <v>1</v>
      </c>
      <c r="F399" s="43"/>
      <c r="G399" s="43">
        <f t="shared" si="21"/>
        <v>0</v>
      </c>
    </row>
    <row r="400" spans="1:7">
      <c r="A400" s="49"/>
      <c r="B400" s="50"/>
      <c r="C400" s="10" t="s">
        <v>311</v>
      </c>
      <c r="D400" s="10" t="str">
        <f>"کيلوگرم"</f>
        <v>کيلوگرم</v>
      </c>
      <c r="E400" s="11">
        <v>0.01</v>
      </c>
      <c r="F400" s="43"/>
      <c r="G400" s="43">
        <f t="shared" si="21"/>
        <v>0</v>
      </c>
    </row>
    <row r="401" spans="1:7">
      <c r="A401" s="50"/>
      <c r="B401" s="12" t="s">
        <v>171</v>
      </c>
      <c r="C401" s="51" t="s">
        <v>400</v>
      </c>
      <c r="D401" s="52"/>
      <c r="E401" s="9"/>
      <c r="F401" s="43"/>
      <c r="G401" s="43">
        <f t="shared" si="21"/>
        <v>0</v>
      </c>
    </row>
    <row r="402" spans="1:7">
      <c r="A402" s="36">
        <v>28</v>
      </c>
      <c r="B402" s="36" t="s">
        <v>64</v>
      </c>
      <c r="C402" s="10" t="s">
        <v>323</v>
      </c>
      <c r="D402" s="10" t="str">
        <f>"کيلوگرم"</f>
        <v>کيلوگرم</v>
      </c>
      <c r="E402" s="11">
        <v>0.32</v>
      </c>
      <c r="F402" s="43"/>
      <c r="G402" s="43">
        <f t="shared" si="21"/>
        <v>0</v>
      </c>
    </row>
    <row r="403" spans="1:7">
      <c r="A403" s="49"/>
      <c r="B403" s="49"/>
      <c r="C403" s="10" t="s">
        <v>24</v>
      </c>
      <c r="D403" s="10" t="str">
        <f>"کيلوگرم"</f>
        <v>کيلوگرم</v>
      </c>
      <c r="E403" s="11">
        <v>3.5000000000000003E-2</v>
      </c>
      <c r="F403" s="43"/>
      <c r="G403" s="43">
        <f t="shared" si="21"/>
        <v>0</v>
      </c>
    </row>
    <row r="404" spans="1:7">
      <c r="A404" s="49"/>
      <c r="B404" s="49"/>
      <c r="C404" s="10" t="str">
        <f>"برنج ايراني درجه 1"</f>
        <v>برنج ايراني درجه 1</v>
      </c>
      <c r="D404" s="10" t="str">
        <f>"کيلوگرم"</f>
        <v>کيلوگرم</v>
      </c>
      <c r="E404" s="11">
        <v>0.155</v>
      </c>
      <c r="F404" s="43"/>
      <c r="G404" s="43">
        <f t="shared" si="21"/>
        <v>0</v>
      </c>
    </row>
    <row r="405" spans="1:7">
      <c r="A405" s="49"/>
      <c r="B405" s="49"/>
      <c r="C405" s="10" t="str">
        <f>"نان لواش  بسته بندي 80 گرمي"</f>
        <v>نان لواش  بسته بندي 80 گرمي</v>
      </c>
      <c r="D405" s="10" t="s">
        <v>11</v>
      </c>
      <c r="E405" s="11">
        <v>1</v>
      </c>
      <c r="F405" s="43"/>
      <c r="G405" s="43">
        <f t="shared" si="21"/>
        <v>0</v>
      </c>
    </row>
    <row r="406" spans="1:7">
      <c r="A406" s="49"/>
      <c r="B406" s="49"/>
      <c r="C406" s="10" t="s">
        <v>3</v>
      </c>
      <c r="D406" s="10" t="s">
        <v>4</v>
      </c>
      <c r="E406" s="11">
        <v>4.0000000000000001E-3</v>
      </c>
      <c r="F406" s="43"/>
      <c r="G406" s="43">
        <f t="shared" si="21"/>
        <v>0</v>
      </c>
    </row>
    <row r="407" spans="1:7">
      <c r="A407" s="49"/>
      <c r="B407" s="49"/>
      <c r="C407" s="10" t="s">
        <v>2</v>
      </c>
      <c r="D407" s="10" t="str">
        <f t="shared" ref="D407:D415" si="22">"کيلوگرم"</f>
        <v>کيلوگرم</v>
      </c>
      <c r="E407" s="11">
        <v>0.01</v>
      </c>
      <c r="F407" s="43"/>
      <c r="G407" s="43">
        <f t="shared" si="21"/>
        <v>0</v>
      </c>
    </row>
    <row r="408" spans="1:7">
      <c r="A408" s="49"/>
      <c r="B408" s="49"/>
      <c r="C408" s="10" t="s">
        <v>25</v>
      </c>
      <c r="D408" s="10" t="str">
        <f t="shared" si="22"/>
        <v>کيلوگرم</v>
      </c>
      <c r="E408" s="11">
        <v>0.06</v>
      </c>
      <c r="F408" s="43"/>
      <c r="G408" s="43">
        <f t="shared" si="21"/>
        <v>0</v>
      </c>
    </row>
    <row r="409" spans="1:7">
      <c r="A409" s="49"/>
      <c r="B409" s="49"/>
      <c r="C409" s="10" t="s">
        <v>6</v>
      </c>
      <c r="D409" s="10" t="str">
        <f t="shared" si="22"/>
        <v>کيلوگرم</v>
      </c>
      <c r="E409" s="11">
        <v>3.5000000000000003E-2</v>
      </c>
      <c r="F409" s="43"/>
      <c r="G409" s="43">
        <f t="shared" si="21"/>
        <v>0</v>
      </c>
    </row>
    <row r="410" spans="1:7">
      <c r="A410" s="49"/>
      <c r="B410" s="49"/>
      <c r="C410" s="10" t="s">
        <v>7</v>
      </c>
      <c r="D410" s="10" t="str">
        <f t="shared" si="22"/>
        <v>کيلوگرم</v>
      </c>
      <c r="E410" s="11">
        <v>0.02</v>
      </c>
      <c r="F410" s="43"/>
      <c r="G410" s="43">
        <f t="shared" si="21"/>
        <v>0</v>
      </c>
    </row>
    <row r="411" spans="1:7">
      <c r="A411" s="49"/>
      <c r="B411" s="49"/>
      <c r="C411" s="10" t="s">
        <v>17</v>
      </c>
      <c r="D411" s="10" t="str">
        <f t="shared" si="22"/>
        <v>کيلوگرم</v>
      </c>
      <c r="E411" s="11">
        <v>0.03</v>
      </c>
      <c r="F411" s="43"/>
      <c r="G411" s="43">
        <f t="shared" si="21"/>
        <v>0</v>
      </c>
    </row>
    <row r="412" spans="1:7">
      <c r="A412" s="49"/>
      <c r="B412" s="49"/>
      <c r="C412" s="10" t="s">
        <v>175</v>
      </c>
      <c r="D412" s="10" t="str">
        <f t="shared" si="22"/>
        <v>کيلوگرم</v>
      </c>
      <c r="E412" s="11">
        <v>0.01</v>
      </c>
      <c r="F412" s="43"/>
      <c r="G412" s="43">
        <f t="shared" si="21"/>
        <v>0</v>
      </c>
    </row>
    <row r="413" spans="1:7">
      <c r="A413" s="49"/>
      <c r="B413" s="49"/>
      <c r="C413" s="10" t="s">
        <v>19</v>
      </c>
      <c r="D413" s="10" t="str">
        <f t="shared" si="22"/>
        <v>کيلوگرم</v>
      </c>
      <c r="E413" s="11">
        <v>0.01</v>
      </c>
      <c r="F413" s="43"/>
      <c r="G413" s="43">
        <f t="shared" si="21"/>
        <v>0</v>
      </c>
    </row>
    <row r="414" spans="1:7">
      <c r="A414" s="49"/>
      <c r="B414" s="49"/>
      <c r="C414" s="10" t="s">
        <v>20</v>
      </c>
      <c r="D414" s="10" t="str">
        <f t="shared" si="22"/>
        <v>کيلوگرم</v>
      </c>
      <c r="E414" s="11">
        <v>0.01</v>
      </c>
      <c r="F414" s="43"/>
      <c r="G414" s="43">
        <f t="shared" si="21"/>
        <v>0</v>
      </c>
    </row>
    <row r="415" spans="1:7">
      <c r="A415" s="49"/>
      <c r="B415" s="49"/>
      <c r="C415" s="10" t="s">
        <v>161</v>
      </c>
      <c r="D415" s="10" t="str">
        <f t="shared" si="22"/>
        <v>کيلوگرم</v>
      </c>
      <c r="E415" s="11">
        <v>1E-3</v>
      </c>
      <c r="F415" s="43"/>
      <c r="G415" s="43">
        <f t="shared" si="21"/>
        <v>0</v>
      </c>
    </row>
    <row r="416" spans="1:7">
      <c r="A416" s="49"/>
      <c r="B416" s="50"/>
      <c r="C416" s="2" t="s">
        <v>370</v>
      </c>
      <c r="D416" s="10" t="s">
        <v>173</v>
      </c>
      <c r="E416" s="11">
        <v>1</v>
      </c>
      <c r="F416" s="43"/>
      <c r="G416" s="43">
        <f t="shared" si="21"/>
        <v>0</v>
      </c>
    </row>
    <row r="417" spans="1:7">
      <c r="A417" s="50"/>
      <c r="B417" s="12" t="s">
        <v>171</v>
      </c>
      <c r="C417" s="51" t="s">
        <v>400</v>
      </c>
      <c r="D417" s="52"/>
      <c r="E417" s="9"/>
      <c r="F417" s="43"/>
      <c r="G417" s="43">
        <f t="shared" si="21"/>
        <v>0</v>
      </c>
    </row>
    <row r="418" spans="1:7" ht="22.5" customHeight="1">
      <c r="A418" s="36">
        <v>29</v>
      </c>
      <c r="B418" s="53" t="s">
        <v>313</v>
      </c>
      <c r="C418" s="10" t="str">
        <f>"برنج ايراني درجه 1"</f>
        <v>برنج ايراني درجه 1</v>
      </c>
      <c r="D418" s="10" t="str">
        <f t="shared" ref="D418:D423" si="23">"کيلوگرم"</f>
        <v>کيلوگرم</v>
      </c>
      <c r="E418" s="11">
        <v>0.155</v>
      </c>
      <c r="F418" s="43"/>
      <c r="G418" s="43">
        <f t="shared" si="21"/>
        <v>0</v>
      </c>
    </row>
    <row r="419" spans="1:7">
      <c r="A419" s="49"/>
      <c r="B419" s="54"/>
      <c r="C419" s="10" t="s">
        <v>67</v>
      </c>
      <c r="D419" s="10" t="str">
        <f t="shared" si="23"/>
        <v>کيلوگرم</v>
      </c>
      <c r="E419" s="11">
        <v>0.05</v>
      </c>
      <c r="F419" s="43"/>
      <c r="G419" s="43">
        <f t="shared" si="21"/>
        <v>0</v>
      </c>
    </row>
    <row r="420" spans="1:7">
      <c r="A420" s="49"/>
      <c r="B420" s="54"/>
      <c r="C420" s="10" t="s">
        <v>318</v>
      </c>
      <c r="D420" s="10" t="str">
        <f t="shared" si="23"/>
        <v>کيلوگرم</v>
      </c>
      <c r="E420" s="11">
        <v>0.06</v>
      </c>
      <c r="F420" s="43"/>
      <c r="G420" s="43">
        <f t="shared" si="21"/>
        <v>0</v>
      </c>
    </row>
    <row r="421" spans="1:7">
      <c r="A421" s="49"/>
      <c r="B421" s="54"/>
      <c r="C421" s="10" t="s">
        <v>320</v>
      </c>
      <c r="D421" s="10" t="str">
        <f t="shared" si="23"/>
        <v>کيلوگرم</v>
      </c>
      <c r="E421" s="11">
        <v>0.03</v>
      </c>
      <c r="F421" s="43"/>
      <c r="G421" s="43">
        <f t="shared" si="21"/>
        <v>0</v>
      </c>
    </row>
    <row r="422" spans="1:7">
      <c r="A422" s="49"/>
      <c r="B422" s="54"/>
      <c r="C422" s="10" t="s">
        <v>65</v>
      </c>
      <c r="D422" s="10" t="str">
        <f t="shared" si="23"/>
        <v>کيلوگرم</v>
      </c>
      <c r="E422" s="11">
        <v>2.5000000000000001E-2</v>
      </c>
      <c r="F422" s="43"/>
      <c r="G422" s="43">
        <f t="shared" si="21"/>
        <v>0</v>
      </c>
    </row>
    <row r="423" spans="1:7">
      <c r="A423" s="49"/>
      <c r="B423" s="54"/>
      <c r="C423" s="10" t="s">
        <v>66</v>
      </c>
      <c r="D423" s="10" t="str">
        <f t="shared" si="23"/>
        <v>کيلوگرم</v>
      </c>
      <c r="E423" s="11">
        <v>0.05</v>
      </c>
      <c r="F423" s="43"/>
      <c r="G423" s="43">
        <f t="shared" si="21"/>
        <v>0</v>
      </c>
    </row>
    <row r="424" spans="1:7">
      <c r="A424" s="49"/>
      <c r="B424" s="54"/>
      <c r="C424" s="10" t="str">
        <f>"نان لواش  بسته بندي 80 گرمي"</f>
        <v>نان لواش  بسته بندي 80 گرمي</v>
      </c>
      <c r="D424" s="10" t="s">
        <v>11</v>
      </c>
      <c r="E424" s="11">
        <v>1</v>
      </c>
      <c r="F424" s="43"/>
      <c r="G424" s="43">
        <f t="shared" si="21"/>
        <v>0</v>
      </c>
    </row>
    <row r="425" spans="1:7">
      <c r="A425" s="49"/>
      <c r="B425" s="54"/>
      <c r="C425" s="10" t="s">
        <v>2</v>
      </c>
      <c r="D425" s="10" t="str">
        <f>"کيلوگرم"</f>
        <v>کيلوگرم</v>
      </c>
      <c r="E425" s="11">
        <v>2.5000000000000001E-2</v>
      </c>
      <c r="F425" s="43"/>
      <c r="G425" s="43">
        <f t="shared" si="21"/>
        <v>0</v>
      </c>
    </row>
    <row r="426" spans="1:7">
      <c r="A426" s="49"/>
      <c r="B426" s="54"/>
      <c r="C426" s="10" t="s">
        <v>3</v>
      </c>
      <c r="D426" s="10" t="s">
        <v>4</v>
      </c>
      <c r="E426" s="11">
        <v>1.2E-2</v>
      </c>
      <c r="F426" s="43"/>
      <c r="G426" s="43">
        <f t="shared" si="21"/>
        <v>0</v>
      </c>
    </row>
    <row r="427" spans="1:7">
      <c r="A427" s="49"/>
      <c r="B427" s="54"/>
      <c r="C427" s="10" t="s">
        <v>14</v>
      </c>
      <c r="D427" s="10" t="str">
        <f>"کيلوگرم"</f>
        <v>کيلوگرم</v>
      </c>
      <c r="E427" s="11">
        <v>1.4999999999999999E-2</v>
      </c>
      <c r="F427" s="43"/>
      <c r="G427" s="43">
        <f t="shared" si="21"/>
        <v>0</v>
      </c>
    </row>
    <row r="428" spans="1:7">
      <c r="A428" s="49"/>
      <c r="B428" s="54"/>
      <c r="C428" s="10" t="s">
        <v>26</v>
      </c>
      <c r="D428" s="10" t="s">
        <v>4</v>
      </c>
      <c r="E428" s="11">
        <v>1.7999999999999999E-2</v>
      </c>
      <c r="F428" s="43"/>
      <c r="G428" s="43">
        <f t="shared" si="21"/>
        <v>0</v>
      </c>
    </row>
    <row r="429" spans="1:7">
      <c r="A429" s="49"/>
      <c r="B429" s="54"/>
      <c r="C429" s="2" t="s">
        <v>370</v>
      </c>
      <c r="D429" s="10" t="s">
        <v>173</v>
      </c>
      <c r="E429" s="11">
        <v>1</v>
      </c>
      <c r="F429" s="43"/>
      <c r="G429" s="43">
        <f t="shared" si="21"/>
        <v>0</v>
      </c>
    </row>
    <row r="430" spans="1:7">
      <c r="A430" s="49"/>
      <c r="B430" s="54"/>
      <c r="C430" s="10" t="s">
        <v>7</v>
      </c>
      <c r="D430" s="10" t="str">
        <f>"کيلوگرم"</f>
        <v>کيلوگرم</v>
      </c>
      <c r="E430" s="11">
        <v>1.7999999999999999E-2</v>
      </c>
      <c r="F430" s="43"/>
      <c r="G430" s="43">
        <f t="shared" si="21"/>
        <v>0</v>
      </c>
    </row>
    <row r="431" spans="1:7">
      <c r="A431" s="49"/>
      <c r="B431" s="54"/>
      <c r="C431" s="10" t="s">
        <v>287</v>
      </c>
      <c r="D431" s="10" t="str">
        <f>"کيلوگرم"</f>
        <v>کيلوگرم</v>
      </c>
      <c r="E431" s="11">
        <v>1.4999999999999999E-2</v>
      </c>
      <c r="F431" s="43"/>
      <c r="G431" s="43">
        <f t="shared" si="21"/>
        <v>0</v>
      </c>
    </row>
    <row r="432" spans="1:7">
      <c r="A432" s="49"/>
      <c r="B432" s="60"/>
      <c r="C432" s="10" t="s">
        <v>6</v>
      </c>
      <c r="D432" s="10" t="str">
        <f>"کيلوگرم"</f>
        <v>کيلوگرم</v>
      </c>
      <c r="E432" s="11">
        <v>0.06</v>
      </c>
      <c r="F432" s="43"/>
      <c r="G432" s="43">
        <f t="shared" si="21"/>
        <v>0</v>
      </c>
    </row>
    <row r="433" spans="1:7">
      <c r="A433" s="50"/>
      <c r="B433" s="12" t="s">
        <v>171</v>
      </c>
      <c r="C433" s="51" t="s">
        <v>400</v>
      </c>
      <c r="D433" s="52"/>
      <c r="E433" s="9"/>
      <c r="F433" s="43"/>
      <c r="G433" s="43">
        <f t="shared" si="21"/>
        <v>0</v>
      </c>
    </row>
    <row r="434" spans="1:7">
      <c r="A434" s="55">
        <v>30</v>
      </c>
      <c r="B434" s="56" t="s">
        <v>358</v>
      </c>
      <c r="C434" s="10" t="str">
        <f>"برنج ايراني درجه 1"</f>
        <v>برنج ايراني درجه 1</v>
      </c>
      <c r="D434" s="10" t="str">
        <f t="shared" ref="D434:D441" si="24">"کيلوگرم"</f>
        <v>کيلوگرم</v>
      </c>
      <c r="E434" s="11">
        <v>0.155</v>
      </c>
      <c r="F434" s="43"/>
      <c r="G434" s="43">
        <f t="shared" si="21"/>
        <v>0</v>
      </c>
    </row>
    <row r="435" spans="1:7">
      <c r="A435" s="57"/>
      <c r="B435" s="58"/>
      <c r="C435" s="1" t="s">
        <v>229</v>
      </c>
      <c r="D435" s="10" t="str">
        <f t="shared" si="24"/>
        <v>کيلوگرم</v>
      </c>
      <c r="E435" s="11">
        <v>0.02</v>
      </c>
      <c r="F435" s="43"/>
      <c r="G435" s="43">
        <f t="shared" si="21"/>
        <v>0</v>
      </c>
    </row>
    <row r="436" spans="1:7">
      <c r="A436" s="57"/>
      <c r="B436" s="58"/>
      <c r="C436" s="1" t="s">
        <v>177</v>
      </c>
      <c r="D436" s="10" t="str">
        <f t="shared" si="24"/>
        <v>کيلوگرم</v>
      </c>
      <c r="E436" s="11">
        <v>0.03</v>
      </c>
      <c r="F436" s="43"/>
      <c r="G436" s="43">
        <f t="shared" si="21"/>
        <v>0</v>
      </c>
    </row>
    <row r="437" spans="1:7">
      <c r="A437" s="57"/>
      <c r="B437" s="58"/>
      <c r="C437" s="2" t="s">
        <v>238</v>
      </c>
      <c r="D437" s="10" t="str">
        <f t="shared" si="24"/>
        <v>کيلوگرم</v>
      </c>
      <c r="E437" s="11">
        <v>0.06</v>
      </c>
      <c r="F437" s="43"/>
      <c r="G437" s="43">
        <f t="shared" si="21"/>
        <v>0</v>
      </c>
    </row>
    <row r="438" spans="1:7">
      <c r="A438" s="57"/>
      <c r="B438" s="58"/>
      <c r="C438" s="2" t="s">
        <v>324</v>
      </c>
      <c r="D438" s="10" t="str">
        <f t="shared" si="24"/>
        <v>کيلوگرم</v>
      </c>
      <c r="E438" s="11">
        <v>0.1</v>
      </c>
      <c r="F438" s="43"/>
      <c r="G438" s="43">
        <f t="shared" si="21"/>
        <v>0</v>
      </c>
    </row>
    <row r="439" spans="1:7">
      <c r="A439" s="57"/>
      <c r="B439" s="58"/>
      <c r="C439" s="2" t="s">
        <v>182</v>
      </c>
      <c r="D439" s="10" t="str">
        <f t="shared" si="24"/>
        <v>کيلوگرم</v>
      </c>
      <c r="E439" s="11">
        <v>0.05</v>
      </c>
      <c r="F439" s="43"/>
      <c r="G439" s="43">
        <f t="shared" si="21"/>
        <v>0</v>
      </c>
    </row>
    <row r="440" spans="1:7">
      <c r="A440" s="57"/>
      <c r="B440" s="58"/>
      <c r="C440" s="2" t="s">
        <v>65</v>
      </c>
      <c r="D440" s="10" t="str">
        <f t="shared" si="24"/>
        <v>کيلوگرم</v>
      </c>
      <c r="E440" s="11">
        <v>2.5000000000000001E-2</v>
      </c>
      <c r="F440" s="43"/>
      <c r="G440" s="43">
        <f t="shared" si="21"/>
        <v>0</v>
      </c>
    </row>
    <row r="441" spans="1:7">
      <c r="A441" s="57"/>
      <c r="B441" s="58"/>
      <c r="C441" s="2" t="s">
        <v>240</v>
      </c>
      <c r="D441" s="10" t="str">
        <f t="shared" si="24"/>
        <v>کيلوگرم</v>
      </c>
      <c r="E441" s="11">
        <v>0.05</v>
      </c>
      <c r="F441" s="43"/>
      <c r="G441" s="43">
        <f t="shared" si="21"/>
        <v>0</v>
      </c>
    </row>
    <row r="442" spans="1:7">
      <c r="A442" s="57"/>
      <c r="B442" s="58"/>
      <c r="C442" s="2" t="s">
        <v>370</v>
      </c>
      <c r="D442" s="1" t="s">
        <v>173</v>
      </c>
      <c r="E442" s="11">
        <v>1</v>
      </c>
      <c r="F442" s="43"/>
      <c r="G442" s="43">
        <f t="shared" si="21"/>
        <v>0</v>
      </c>
    </row>
    <row r="443" spans="1:7">
      <c r="A443" s="57"/>
      <c r="B443" s="58"/>
      <c r="C443" s="10" t="s">
        <v>287</v>
      </c>
      <c r="D443" s="10" t="str">
        <f>"کيلوگرم"</f>
        <v>کيلوگرم</v>
      </c>
      <c r="E443" s="11">
        <v>1.4999999999999999E-2</v>
      </c>
      <c r="F443" s="43"/>
      <c r="G443" s="43">
        <f t="shared" si="21"/>
        <v>0</v>
      </c>
    </row>
    <row r="444" spans="1:7">
      <c r="A444" s="57"/>
      <c r="B444" s="58"/>
      <c r="C444" s="10" t="str">
        <f>"نان لواش  بسته بندي 80 گرمي"</f>
        <v>نان لواش  بسته بندي 80 گرمي</v>
      </c>
      <c r="D444" s="15" t="s">
        <v>10</v>
      </c>
      <c r="E444" s="11">
        <v>1</v>
      </c>
      <c r="F444" s="43"/>
      <c r="G444" s="43">
        <f t="shared" si="21"/>
        <v>0</v>
      </c>
    </row>
    <row r="445" spans="1:7">
      <c r="A445" s="59"/>
      <c r="B445" s="12" t="s">
        <v>171</v>
      </c>
      <c r="C445" s="51" t="s">
        <v>400</v>
      </c>
      <c r="D445" s="52"/>
      <c r="E445" s="9"/>
      <c r="F445" s="43"/>
      <c r="G445" s="43">
        <f t="shared" si="21"/>
        <v>0</v>
      </c>
    </row>
    <row r="446" spans="1:7" ht="22.5" customHeight="1">
      <c r="A446" s="55">
        <v>31</v>
      </c>
      <c r="B446" s="56" t="s">
        <v>181</v>
      </c>
      <c r="C446" s="10" t="str">
        <f>"برنج ايراني درجه 1"</f>
        <v>برنج ايراني درجه 1</v>
      </c>
      <c r="D446" s="10" t="str">
        <f t="shared" ref="D446:D453" si="25">"کيلوگرم"</f>
        <v>کيلوگرم</v>
      </c>
      <c r="E446" s="11">
        <v>0.155</v>
      </c>
      <c r="F446" s="43"/>
      <c r="G446" s="43">
        <f t="shared" si="21"/>
        <v>0</v>
      </c>
    </row>
    <row r="447" spans="1:7">
      <c r="A447" s="57"/>
      <c r="B447" s="58"/>
      <c r="C447" s="1" t="s">
        <v>229</v>
      </c>
      <c r="D447" s="10" t="str">
        <f t="shared" si="25"/>
        <v>کيلوگرم</v>
      </c>
      <c r="E447" s="11">
        <v>0.02</v>
      </c>
      <c r="F447" s="43"/>
      <c r="G447" s="43">
        <f t="shared" si="21"/>
        <v>0</v>
      </c>
    </row>
    <row r="448" spans="1:7">
      <c r="A448" s="57"/>
      <c r="B448" s="58"/>
      <c r="C448" s="1" t="s">
        <v>177</v>
      </c>
      <c r="D448" s="10" t="str">
        <f t="shared" si="25"/>
        <v>کيلوگرم</v>
      </c>
      <c r="E448" s="13">
        <v>0.03</v>
      </c>
      <c r="F448" s="43"/>
      <c r="G448" s="43">
        <f t="shared" si="21"/>
        <v>0</v>
      </c>
    </row>
    <row r="449" spans="1:7">
      <c r="A449" s="57"/>
      <c r="B449" s="58"/>
      <c r="C449" s="1" t="s">
        <v>238</v>
      </c>
      <c r="D449" s="10" t="str">
        <f t="shared" si="25"/>
        <v>کيلوگرم</v>
      </c>
      <c r="E449" s="13">
        <v>0.06</v>
      </c>
      <c r="F449" s="43"/>
      <c r="G449" s="43">
        <f t="shared" si="21"/>
        <v>0</v>
      </c>
    </row>
    <row r="450" spans="1:7">
      <c r="A450" s="57"/>
      <c r="B450" s="58"/>
      <c r="C450" s="2" t="s">
        <v>325</v>
      </c>
      <c r="D450" s="10" t="str">
        <f t="shared" si="25"/>
        <v>کيلوگرم</v>
      </c>
      <c r="E450" s="16">
        <v>0.1</v>
      </c>
      <c r="F450" s="43"/>
      <c r="G450" s="43">
        <f t="shared" si="21"/>
        <v>0</v>
      </c>
    </row>
    <row r="451" spans="1:7">
      <c r="A451" s="57"/>
      <c r="B451" s="58"/>
      <c r="C451" s="2" t="s">
        <v>67</v>
      </c>
      <c r="D451" s="10" t="str">
        <f t="shared" si="25"/>
        <v>کيلوگرم</v>
      </c>
      <c r="E451" s="16">
        <v>0.05</v>
      </c>
      <c r="F451" s="43"/>
      <c r="G451" s="43">
        <f t="shared" ref="G451:G514" si="26">F451*E451</f>
        <v>0</v>
      </c>
    </row>
    <row r="452" spans="1:7">
      <c r="A452" s="57"/>
      <c r="B452" s="58"/>
      <c r="C452" s="2" t="s">
        <v>65</v>
      </c>
      <c r="D452" s="10" t="str">
        <f t="shared" si="25"/>
        <v>کيلوگرم</v>
      </c>
      <c r="E452" s="11">
        <v>2.5000000000000001E-2</v>
      </c>
      <c r="F452" s="43"/>
      <c r="G452" s="43">
        <f t="shared" si="26"/>
        <v>0</v>
      </c>
    </row>
    <row r="453" spans="1:7">
      <c r="A453" s="57"/>
      <c r="B453" s="58"/>
      <c r="C453" s="1" t="s">
        <v>239</v>
      </c>
      <c r="D453" s="10" t="str">
        <f t="shared" si="25"/>
        <v>کيلوگرم</v>
      </c>
      <c r="E453" s="13">
        <v>0.03</v>
      </c>
      <c r="F453" s="43"/>
      <c r="G453" s="43">
        <f t="shared" si="26"/>
        <v>0</v>
      </c>
    </row>
    <row r="454" spans="1:7">
      <c r="A454" s="57"/>
      <c r="B454" s="58"/>
      <c r="C454" s="2" t="s">
        <v>370</v>
      </c>
      <c r="D454" s="1" t="s">
        <v>173</v>
      </c>
      <c r="E454" s="13">
        <v>1</v>
      </c>
      <c r="F454" s="43"/>
      <c r="G454" s="43">
        <f t="shared" si="26"/>
        <v>0</v>
      </c>
    </row>
    <row r="455" spans="1:7">
      <c r="A455" s="57"/>
      <c r="B455" s="58"/>
      <c r="C455" s="10" t="s">
        <v>287</v>
      </c>
      <c r="D455" s="10" t="str">
        <f>"کيلوگرم"</f>
        <v>کيلوگرم</v>
      </c>
      <c r="E455" s="11">
        <v>1.4999999999999999E-2</v>
      </c>
      <c r="F455" s="43"/>
      <c r="G455" s="43">
        <f t="shared" si="26"/>
        <v>0</v>
      </c>
    </row>
    <row r="456" spans="1:7">
      <c r="A456" s="57"/>
      <c r="B456" s="58"/>
      <c r="C456" s="10" t="str">
        <f>"نان لواش  بسته بندي 80 گرمي"</f>
        <v>نان لواش  بسته بندي 80 گرمي</v>
      </c>
      <c r="D456" s="15" t="s">
        <v>10</v>
      </c>
      <c r="E456" s="13">
        <v>1</v>
      </c>
      <c r="F456" s="43"/>
      <c r="G456" s="43">
        <f t="shared" si="26"/>
        <v>0</v>
      </c>
    </row>
    <row r="457" spans="1:7">
      <c r="A457" s="59"/>
      <c r="B457" s="12" t="s">
        <v>171</v>
      </c>
      <c r="C457" s="51" t="s">
        <v>400</v>
      </c>
      <c r="D457" s="52"/>
      <c r="E457" s="9"/>
      <c r="F457" s="43"/>
      <c r="G457" s="43">
        <f t="shared" si="26"/>
        <v>0</v>
      </c>
    </row>
    <row r="458" spans="1:7">
      <c r="A458" s="36">
        <v>32</v>
      </c>
      <c r="B458" s="36" t="s">
        <v>72</v>
      </c>
      <c r="C458" s="10" t="str">
        <f>"برنج ايراني درجه 1"</f>
        <v>برنج ايراني درجه 1</v>
      </c>
      <c r="D458" s="10" t="str">
        <f t="shared" ref="D458:D463" si="27">"کيلوگرم"</f>
        <v>کيلوگرم</v>
      </c>
      <c r="E458" s="11">
        <v>0.155</v>
      </c>
      <c r="F458" s="43"/>
      <c r="G458" s="43">
        <f t="shared" si="26"/>
        <v>0</v>
      </c>
    </row>
    <row r="459" spans="1:7">
      <c r="A459" s="49"/>
      <c r="B459" s="49"/>
      <c r="C459" s="10" t="s">
        <v>318</v>
      </c>
      <c r="D459" s="10" t="str">
        <f t="shared" si="27"/>
        <v>کيلوگرم</v>
      </c>
      <c r="E459" s="11">
        <v>0.08</v>
      </c>
      <c r="F459" s="43"/>
      <c r="G459" s="43">
        <f t="shared" si="26"/>
        <v>0</v>
      </c>
    </row>
    <row r="460" spans="1:7">
      <c r="A460" s="49"/>
      <c r="B460" s="49"/>
      <c r="C460" s="10" t="s">
        <v>68</v>
      </c>
      <c r="D460" s="10" t="str">
        <f t="shared" si="27"/>
        <v>کيلوگرم</v>
      </c>
      <c r="E460" s="11">
        <v>0.05</v>
      </c>
      <c r="F460" s="43"/>
      <c r="G460" s="43">
        <f t="shared" si="26"/>
        <v>0</v>
      </c>
    </row>
    <row r="461" spans="1:7">
      <c r="A461" s="49"/>
      <c r="B461" s="49"/>
      <c r="C461" s="10" t="s">
        <v>71</v>
      </c>
      <c r="D461" s="10" t="str">
        <f t="shared" si="27"/>
        <v>کيلوگرم</v>
      </c>
      <c r="E461" s="11">
        <v>0.3</v>
      </c>
      <c r="F461" s="43"/>
      <c r="G461" s="43">
        <f t="shared" si="26"/>
        <v>0</v>
      </c>
    </row>
    <row r="462" spans="1:7">
      <c r="A462" s="49"/>
      <c r="B462" s="49"/>
      <c r="C462" s="10" t="s">
        <v>59</v>
      </c>
      <c r="D462" s="10" t="str">
        <f t="shared" si="27"/>
        <v>کيلوگرم</v>
      </c>
      <c r="E462" s="11">
        <v>0.03</v>
      </c>
      <c r="F462" s="43"/>
      <c r="G462" s="43">
        <f t="shared" si="26"/>
        <v>0</v>
      </c>
    </row>
    <row r="463" spans="1:7">
      <c r="A463" s="49"/>
      <c r="B463" s="49"/>
      <c r="C463" s="10" t="s">
        <v>53</v>
      </c>
      <c r="D463" s="10" t="str">
        <f t="shared" si="27"/>
        <v>کيلوگرم</v>
      </c>
      <c r="E463" s="11">
        <v>0.03</v>
      </c>
      <c r="F463" s="43"/>
      <c r="G463" s="43">
        <f t="shared" si="26"/>
        <v>0</v>
      </c>
    </row>
    <row r="464" spans="1:7">
      <c r="A464" s="49"/>
      <c r="B464" s="49"/>
      <c r="C464" s="10" t="str">
        <f>"نان لواش  بسته بندي 80 گرمي"</f>
        <v>نان لواش  بسته بندي 80 گرمي</v>
      </c>
      <c r="D464" s="10" t="s">
        <v>11</v>
      </c>
      <c r="E464" s="11">
        <v>1</v>
      </c>
      <c r="F464" s="43"/>
      <c r="G464" s="43">
        <f t="shared" si="26"/>
        <v>0</v>
      </c>
    </row>
    <row r="465" spans="1:7">
      <c r="A465" s="49"/>
      <c r="B465" s="49"/>
      <c r="C465" s="10" t="s">
        <v>2</v>
      </c>
      <c r="D465" s="10" t="str">
        <f>"کيلوگرم"</f>
        <v>کيلوگرم</v>
      </c>
      <c r="E465" s="11">
        <v>0.02</v>
      </c>
      <c r="F465" s="43"/>
      <c r="G465" s="43">
        <f t="shared" si="26"/>
        <v>0</v>
      </c>
    </row>
    <row r="466" spans="1:7">
      <c r="A466" s="49"/>
      <c r="B466" s="49"/>
      <c r="C466" s="10" t="s">
        <v>3</v>
      </c>
      <c r="D466" s="10" t="s">
        <v>4</v>
      </c>
      <c r="E466" s="11">
        <v>0.03</v>
      </c>
      <c r="F466" s="43"/>
      <c r="G466" s="43">
        <f t="shared" si="26"/>
        <v>0</v>
      </c>
    </row>
    <row r="467" spans="1:7">
      <c r="A467" s="49"/>
      <c r="B467" s="49"/>
      <c r="C467" s="10" t="s">
        <v>17</v>
      </c>
      <c r="D467" s="10" t="str">
        <f>"کيلوگرم"</f>
        <v>کيلوگرم</v>
      </c>
      <c r="E467" s="11">
        <v>5.0000000000000001E-3</v>
      </c>
      <c r="F467" s="43"/>
      <c r="G467" s="43">
        <f t="shared" si="26"/>
        <v>0</v>
      </c>
    </row>
    <row r="468" spans="1:7">
      <c r="A468" s="49"/>
      <c r="B468" s="49"/>
      <c r="C468" s="10" t="s">
        <v>26</v>
      </c>
      <c r="D468" s="10" t="s">
        <v>4</v>
      </c>
      <c r="E468" s="11">
        <v>0.01</v>
      </c>
      <c r="F468" s="43"/>
      <c r="G468" s="43">
        <f t="shared" si="26"/>
        <v>0</v>
      </c>
    </row>
    <row r="469" spans="1:7">
      <c r="A469" s="49"/>
      <c r="B469" s="49"/>
      <c r="C469" s="10" t="s">
        <v>6</v>
      </c>
      <c r="D469" s="10" t="str">
        <f>"کيلوگرم"</f>
        <v>کيلوگرم</v>
      </c>
      <c r="E469" s="11">
        <v>0.06</v>
      </c>
      <c r="F469" s="43"/>
      <c r="G469" s="43">
        <f t="shared" si="26"/>
        <v>0</v>
      </c>
    </row>
    <row r="470" spans="1:7">
      <c r="A470" s="49"/>
      <c r="B470" s="49"/>
      <c r="C470" s="10" t="s">
        <v>287</v>
      </c>
      <c r="D470" s="10" t="str">
        <f>"کيلوگرم"</f>
        <v>کيلوگرم</v>
      </c>
      <c r="E470" s="11">
        <v>1.4999999999999999E-2</v>
      </c>
      <c r="F470" s="43"/>
      <c r="G470" s="43">
        <f t="shared" si="26"/>
        <v>0</v>
      </c>
    </row>
    <row r="471" spans="1:7">
      <c r="A471" s="49"/>
      <c r="B471" s="49"/>
      <c r="C471" s="2" t="s">
        <v>370</v>
      </c>
      <c r="D471" s="10" t="s">
        <v>173</v>
      </c>
      <c r="E471" s="11">
        <v>1</v>
      </c>
      <c r="F471" s="43"/>
      <c r="G471" s="43">
        <f t="shared" si="26"/>
        <v>0</v>
      </c>
    </row>
    <row r="472" spans="1:7">
      <c r="A472" s="49"/>
      <c r="B472" s="50"/>
      <c r="C472" s="10" t="s">
        <v>7</v>
      </c>
      <c r="D472" s="10" t="str">
        <f>"کيلوگرم"</f>
        <v>کيلوگرم</v>
      </c>
      <c r="E472" s="11">
        <v>6.0000000000000001E-3</v>
      </c>
      <c r="F472" s="43"/>
      <c r="G472" s="43">
        <f t="shared" si="26"/>
        <v>0</v>
      </c>
    </row>
    <row r="473" spans="1:7">
      <c r="A473" s="50"/>
      <c r="B473" s="12" t="s">
        <v>171</v>
      </c>
      <c r="C473" s="51" t="s">
        <v>400</v>
      </c>
      <c r="D473" s="52"/>
      <c r="E473" s="9"/>
      <c r="F473" s="43"/>
      <c r="G473" s="43">
        <f t="shared" si="26"/>
        <v>0</v>
      </c>
    </row>
    <row r="474" spans="1:7" ht="22.5" customHeight="1">
      <c r="A474" s="36">
        <v>33</v>
      </c>
      <c r="B474" s="53" t="s">
        <v>317</v>
      </c>
      <c r="C474" s="10" t="str">
        <f>"برنج ايراني درجه 1"</f>
        <v>برنج ايراني درجه 1</v>
      </c>
      <c r="D474" s="10" t="str">
        <f t="shared" ref="D474:D479" si="28">"کيلوگرم"</f>
        <v>کيلوگرم</v>
      </c>
      <c r="E474" s="11">
        <v>0.155</v>
      </c>
      <c r="F474" s="43"/>
      <c r="G474" s="43">
        <f t="shared" si="26"/>
        <v>0</v>
      </c>
    </row>
    <row r="475" spans="1:7">
      <c r="A475" s="49"/>
      <c r="B475" s="54"/>
      <c r="C475" s="10" t="s">
        <v>320</v>
      </c>
      <c r="D475" s="10" t="str">
        <f t="shared" si="28"/>
        <v>کيلوگرم</v>
      </c>
      <c r="E475" s="11">
        <v>0.08</v>
      </c>
      <c r="F475" s="43"/>
      <c r="G475" s="43">
        <f t="shared" si="26"/>
        <v>0</v>
      </c>
    </row>
    <row r="476" spans="1:7">
      <c r="A476" s="49"/>
      <c r="B476" s="54"/>
      <c r="C476" s="10" t="s">
        <v>68</v>
      </c>
      <c r="D476" s="10" t="str">
        <f t="shared" si="28"/>
        <v>کيلوگرم</v>
      </c>
      <c r="E476" s="11">
        <v>0.05</v>
      </c>
      <c r="F476" s="43"/>
      <c r="G476" s="43">
        <f t="shared" si="26"/>
        <v>0</v>
      </c>
    </row>
    <row r="477" spans="1:7">
      <c r="A477" s="49"/>
      <c r="B477" s="54"/>
      <c r="C477" s="10" t="s">
        <v>71</v>
      </c>
      <c r="D477" s="10" t="str">
        <f t="shared" si="28"/>
        <v>کيلوگرم</v>
      </c>
      <c r="E477" s="11">
        <v>0.3</v>
      </c>
      <c r="F477" s="43"/>
      <c r="G477" s="43">
        <f t="shared" si="26"/>
        <v>0</v>
      </c>
    </row>
    <row r="478" spans="1:7">
      <c r="A478" s="49"/>
      <c r="B478" s="54"/>
      <c r="C478" s="10" t="s">
        <v>59</v>
      </c>
      <c r="D478" s="10" t="str">
        <f t="shared" si="28"/>
        <v>کيلوگرم</v>
      </c>
      <c r="E478" s="11">
        <v>0.03</v>
      </c>
      <c r="F478" s="43"/>
      <c r="G478" s="43">
        <f t="shared" si="26"/>
        <v>0</v>
      </c>
    </row>
    <row r="479" spans="1:7">
      <c r="A479" s="49"/>
      <c r="B479" s="54"/>
      <c r="C479" s="10" t="s">
        <v>53</v>
      </c>
      <c r="D479" s="10" t="str">
        <f t="shared" si="28"/>
        <v>کيلوگرم</v>
      </c>
      <c r="E479" s="11">
        <v>0.03</v>
      </c>
      <c r="F479" s="43"/>
      <c r="G479" s="43">
        <f t="shared" si="26"/>
        <v>0</v>
      </c>
    </row>
    <row r="480" spans="1:7">
      <c r="A480" s="49"/>
      <c r="B480" s="54"/>
      <c r="C480" s="10" t="str">
        <f>"نان لواش  بسته بندي 80 گرمي"</f>
        <v>نان لواش  بسته بندي 80 گرمي</v>
      </c>
      <c r="D480" s="10" t="s">
        <v>11</v>
      </c>
      <c r="E480" s="11">
        <v>1</v>
      </c>
      <c r="F480" s="43"/>
      <c r="G480" s="43">
        <f t="shared" si="26"/>
        <v>0</v>
      </c>
    </row>
    <row r="481" spans="1:7">
      <c r="A481" s="49"/>
      <c r="B481" s="54"/>
      <c r="C481" s="10" t="s">
        <v>2</v>
      </c>
      <c r="D481" s="10" t="str">
        <f>"کيلوگرم"</f>
        <v>کيلوگرم</v>
      </c>
      <c r="E481" s="11">
        <v>0.02</v>
      </c>
      <c r="F481" s="43"/>
      <c r="G481" s="43">
        <f t="shared" si="26"/>
        <v>0</v>
      </c>
    </row>
    <row r="482" spans="1:7">
      <c r="A482" s="49"/>
      <c r="B482" s="54"/>
      <c r="C482" s="10" t="s">
        <v>3</v>
      </c>
      <c r="D482" s="10" t="s">
        <v>4</v>
      </c>
      <c r="E482" s="11">
        <v>0.03</v>
      </c>
      <c r="F482" s="43"/>
      <c r="G482" s="43">
        <f t="shared" si="26"/>
        <v>0</v>
      </c>
    </row>
    <row r="483" spans="1:7">
      <c r="A483" s="49"/>
      <c r="B483" s="54"/>
      <c r="C483" s="10" t="s">
        <v>17</v>
      </c>
      <c r="D483" s="10" t="str">
        <f>"کيلوگرم"</f>
        <v>کيلوگرم</v>
      </c>
      <c r="E483" s="11">
        <v>5.0000000000000001E-3</v>
      </c>
      <c r="F483" s="43"/>
      <c r="G483" s="43">
        <f t="shared" si="26"/>
        <v>0</v>
      </c>
    </row>
    <row r="484" spans="1:7">
      <c r="A484" s="49"/>
      <c r="B484" s="54"/>
      <c r="C484" s="10" t="s">
        <v>26</v>
      </c>
      <c r="D484" s="10" t="s">
        <v>4</v>
      </c>
      <c r="E484" s="11">
        <v>0.01</v>
      </c>
      <c r="F484" s="43"/>
      <c r="G484" s="43">
        <f t="shared" si="26"/>
        <v>0</v>
      </c>
    </row>
    <row r="485" spans="1:7">
      <c r="A485" s="49"/>
      <c r="B485" s="54"/>
      <c r="C485" s="10" t="s">
        <v>6</v>
      </c>
      <c r="D485" s="10" t="str">
        <f>"کيلوگرم"</f>
        <v>کيلوگرم</v>
      </c>
      <c r="E485" s="11">
        <v>0.06</v>
      </c>
      <c r="F485" s="43"/>
      <c r="G485" s="43">
        <f t="shared" si="26"/>
        <v>0</v>
      </c>
    </row>
    <row r="486" spans="1:7">
      <c r="A486" s="49"/>
      <c r="B486" s="54"/>
      <c r="C486" s="10" t="s">
        <v>287</v>
      </c>
      <c r="D486" s="10" t="str">
        <f>"کيلوگرم"</f>
        <v>کيلوگرم</v>
      </c>
      <c r="E486" s="11">
        <v>1.4999999999999999E-2</v>
      </c>
      <c r="F486" s="43"/>
      <c r="G486" s="43">
        <f t="shared" si="26"/>
        <v>0</v>
      </c>
    </row>
    <row r="487" spans="1:7">
      <c r="A487" s="49"/>
      <c r="B487" s="54"/>
      <c r="C487" s="2" t="s">
        <v>370</v>
      </c>
      <c r="D487" s="10" t="s">
        <v>173</v>
      </c>
      <c r="E487" s="11">
        <v>1</v>
      </c>
      <c r="F487" s="43"/>
      <c r="G487" s="43">
        <f t="shared" si="26"/>
        <v>0</v>
      </c>
    </row>
    <row r="488" spans="1:7">
      <c r="A488" s="49"/>
      <c r="B488" s="60"/>
      <c r="C488" s="10" t="s">
        <v>7</v>
      </c>
      <c r="D488" s="10" t="str">
        <f>"کيلوگرم"</f>
        <v>کيلوگرم</v>
      </c>
      <c r="E488" s="11">
        <v>6.0000000000000001E-3</v>
      </c>
      <c r="F488" s="43"/>
      <c r="G488" s="43">
        <f t="shared" si="26"/>
        <v>0</v>
      </c>
    </row>
    <row r="489" spans="1:7">
      <c r="A489" s="50"/>
      <c r="B489" s="12" t="s">
        <v>171</v>
      </c>
      <c r="C489" s="51" t="s">
        <v>400</v>
      </c>
      <c r="D489" s="52"/>
      <c r="E489" s="9"/>
      <c r="F489" s="43"/>
      <c r="G489" s="43">
        <f t="shared" si="26"/>
        <v>0</v>
      </c>
    </row>
    <row r="490" spans="1:7" ht="22.5" customHeight="1">
      <c r="A490" s="36">
        <v>34</v>
      </c>
      <c r="B490" s="53" t="s">
        <v>316</v>
      </c>
      <c r="C490" s="10" t="str">
        <f>"برنج ايراني درجه 1"</f>
        <v>برنج ايراني درجه 1</v>
      </c>
      <c r="D490" s="10" t="str">
        <f t="shared" ref="D490:D495" si="29">"کيلوگرم"</f>
        <v>کيلوگرم</v>
      </c>
      <c r="E490" s="11">
        <v>0.155</v>
      </c>
      <c r="F490" s="43"/>
      <c r="G490" s="43">
        <f t="shared" si="26"/>
        <v>0</v>
      </c>
    </row>
    <row r="491" spans="1:7">
      <c r="A491" s="49"/>
      <c r="B491" s="54"/>
      <c r="C491" s="2" t="s">
        <v>325</v>
      </c>
      <c r="D491" s="10" t="str">
        <f t="shared" si="29"/>
        <v>کيلوگرم</v>
      </c>
      <c r="E491" s="11">
        <v>0.08</v>
      </c>
      <c r="F491" s="43"/>
      <c r="G491" s="43">
        <f t="shared" si="26"/>
        <v>0</v>
      </c>
    </row>
    <row r="492" spans="1:7">
      <c r="A492" s="49"/>
      <c r="B492" s="54"/>
      <c r="C492" s="10" t="s">
        <v>68</v>
      </c>
      <c r="D492" s="10" t="str">
        <f t="shared" si="29"/>
        <v>کيلوگرم</v>
      </c>
      <c r="E492" s="11">
        <v>0.05</v>
      </c>
      <c r="F492" s="43"/>
      <c r="G492" s="43">
        <f t="shared" si="26"/>
        <v>0</v>
      </c>
    </row>
    <row r="493" spans="1:7">
      <c r="A493" s="49"/>
      <c r="B493" s="54"/>
      <c r="C493" s="10" t="s">
        <v>71</v>
      </c>
      <c r="D493" s="10" t="str">
        <f t="shared" si="29"/>
        <v>کيلوگرم</v>
      </c>
      <c r="E493" s="11">
        <v>0.1</v>
      </c>
      <c r="F493" s="43"/>
      <c r="G493" s="43">
        <f t="shared" si="26"/>
        <v>0</v>
      </c>
    </row>
    <row r="494" spans="1:7">
      <c r="A494" s="49"/>
      <c r="B494" s="54"/>
      <c r="C494" s="10" t="s">
        <v>59</v>
      </c>
      <c r="D494" s="10" t="str">
        <f t="shared" si="29"/>
        <v>کيلوگرم</v>
      </c>
      <c r="E494" s="11">
        <v>0.03</v>
      </c>
      <c r="F494" s="43"/>
      <c r="G494" s="43">
        <f t="shared" si="26"/>
        <v>0</v>
      </c>
    </row>
    <row r="495" spans="1:7">
      <c r="A495" s="49"/>
      <c r="B495" s="54"/>
      <c r="C495" s="10" t="s">
        <v>53</v>
      </c>
      <c r="D495" s="10" t="str">
        <f t="shared" si="29"/>
        <v>کيلوگرم</v>
      </c>
      <c r="E495" s="11">
        <v>0.03</v>
      </c>
      <c r="F495" s="43"/>
      <c r="G495" s="43">
        <f t="shared" si="26"/>
        <v>0</v>
      </c>
    </row>
    <row r="496" spans="1:7">
      <c r="A496" s="49"/>
      <c r="B496" s="54"/>
      <c r="C496" s="10" t="str">
        <f>"نان لواش  بسته بندي 80 گرمي"</f>
        <v>نان لواش  بسته بندي 80 گرمي</v>
      </c>
      <c r="D496" s="10" t="s">
        <v>11</v>
      </c>
      <c r="E496" s="11">
        <v>1</v>
      </c>
      <c r="F496" s="43"/>
      <c r="G496" s="43">
        <f t="shared" si="26"/>
        <v>0</v>
      </c>
    </row>
    <row r="497" spans="1:7">
      <c r="A497" s="49"/>
      <c r="B497" s="54"/>
      <c r="C497" s="10" t="s">
        <v>2</v>
      </c>
      <c r="D497" s="10" t="str">
        <f>"کيلوگرم"</f>
        <v>کيلوگرم</v>
      </c>
      <c r="E497" s="11">
        <v>0.02</v>
      </c>
      <c r="F497" s="43"/>
      <c r="G497" s="43">
        <f t="shared" si="26"/>
        <v>0</v>
      </c>
    </row>
    <row r="498" spans="1:7">
      <c r="A498" s="49"/>
      <c r="B498" s="54"/>
      <c r="C498" s="10" t="s">
        <v>3</v>
      </c>
      <c r="D498" s="10" t="s">
        <v>4</v>
      </c>
      <c r="E498" s="11">
        <v>0.03</v>
      </c>
      <c r="F498" s="43"/>
      <c r="G498" s="43">
        <f t="shared" si="26"/>
        <v>0</v>
      </c>
    </row>
    <row r="499" spans="1:7">
      <c r="A499" s="49"/>
      <c r="B499" s="54"/>
      <c r="C499" s="10" t="s">
        <v>17</v>
      </c>
      <c r="D499" s="10" t="str">
        <f>"کيلوگرم"</f>
        <v>کيلوگرم</v>
      </c>
      <c r="E499" s="11">
        <v>5.0000000000000001E-3</v>
      </c>
      <c r="F499" s="43"/>
      <c r="G499" s="43">
        <f t="shared" si="26"/>
        <v>0</v>
      </c>
    </row>
    <row r="500" spans="1:7">
      <c r="A500" s="49"/>
      <c r="B500" s="54"/>
      <c r="C500" s="10" t="s">
        <v>26</v>
      </c>
      <c r="D500" s="10" t="s">
        <v>4</v>
      </c>
      <c r="E500" s="11">
        <v>0.01</v>
      </c>
      <c r="F500" s="43"/>
      <c r="G500" s="43">
        <f t="shared" si="26"/>
        <v>0</v>
      </c>
    </row>
    <row r="501" spans="1:7">
      <c r="A501" s="49"/>
      <c r="B501" s="54"/>
      <c r="C501" s="10" t="s">
        <v>6</v>
      </c>
      <c r="D501" s="10" t="str">
        <f>"کيلوگرم"</f>
        <v>کيلوگرم</v>
      </c>
      <c r="E501" s="11">
        <v>0.06</v>
      </c>
      <c r="F501" s="43"/>
      <c r="G501" s="43">
        <f t="shared" si="26"/>
        <v>0</v>
      </c>
    </row>
    <row r="502" spans="1:7">
      <c r="A502" s="49"/>
      <c r="B502" s="54"/>
      <c r="C502" s="10" t="s">
        <v>287</v>
      </c>
      <c r="D502" s="10" t="str">
        <f>"کيلوگرم"</f>
        <v>کيلوگرم</v>
      </c>
      <c r="E502" s="11">
        <v>1.4999999999999999E-2</v>
      </c>
      <c r="F502" s="43"/>
      <c r="G502" s="43">
        <f t="shared" si="26"/>
        <v>0</v>
      </c>
    </row>
    <row r="503" spans="1:7">
      <c r="A503" s="49"/>
      <c r="B503" s="54"/>
      <c r="C503" s="2" t="s">
        <v>370</v>
      </c>
      <c r="D503" s="10" t="s">
        <v>173</v>
      </c>
      <c r="E503" s="11">
        <v>1</v>
      </c>
      <c r="F503" s="43"/>
      <c r="G503" s="43">
        <f t="shared" si="26"/>
        <v>0</v>
      </c>
    </row>
    <row r="504" spans="1:7">
      <c r="A504" s="49"/>
      <c r="B504" s="60"/>
      <c r="C504" s="10" t="s">
        <v>7</v>
      </c>
      <c r="D504" s="10" t="str">
        <f>"کيلوگرم"</f>
        <v>کيلوگرم</v>
      </c>
      <c r="E504" s="11">
        <v>6.0000000000000001E-3</v>
      </c>
      <c r="F504" s="43"/>
      <c r="G504" s="43">
        <f t="shared" si="26"/>
        <v>0</v>
      </c>
    </row>
    <row r="505" spans="1:7">
      <c r="A505" s="50"/>
      <c r="B505" s="12" t="s">
        <v>171</v>
      </c>
      <c r="C505" s="51" t="s">
        <v>400</v>
      </c>
      <c r="D505" s="52"/>
      <c r="E505" s="9"/>
      <c r="F505" s="43"/>
      <c r="G505" s="43">
        <f t="shared" si="26"/>
        <v>0</v>
      </c>
    </row>
    <row r="506" spans="1:7" ht="22.5" customHeight="1">
      <c r="A506" s="55">
        <v>35</v>
      </c>
      <c r="B506" s="56" t="s">
        <v>243</v>
      </c>
      <c r="C506" s="10" t="str">
        <f>"برنج ايراني درجه 1"</f>
        <v>برنج ايراني درجه 1</v>
      </c>
      <c r="D506" s="10" t="str">
        <f t="shared" ref="D506:D512" si="30">"کيلوگرم"</f>
        <v>کيلوگرم</v>
      </c>
      <c r="E506" s="11">
        <v>0.155</v>
      </c>
      <c r="F506" s="43"/>
      <c r="G506" s="43">
        <f t="shared" si="26"/>
        <v>0</v>
      </c>
    </row>
    <row r="507" spans="1:7">
      <c r="A507" s="57"/>
      <c r="B507" s="58"/>
      <c r="C507" s="1" t="s">
        <v>229</v>
      </c>
      <c r="D507" s="10" t="str">
        <f t="shared" si="30"/>
        <v>کيلوگرم</v>
      </c>
      <c r="E507" s="13">
        <v>0.02</v>
      </c>
      <c r="F507" s="43"/>
      <c r="G507" s="43">
        <f t="shared" si="26"/>
        <v>0</v>
      </c>
    </row>
    <row r="508" spans="1:7">
      <c r="A508" s="57"/>
      <c r="B508" s="58"/>
      <c r="C508" s="1" t="s">
        <v>238</v>
      </c>
      <c r="D508" s="10" t="str">
        <f t="shared" si="30"/>
        <v>کيلوگرم</v>
      </c>
      <c r="E508" s="13">
        <v>0.06</v>
      </c>
      <c r="F508" s="43"/>
      <c r="G508" s="43">
        <f t="shared" si="26"/>
        <v>0</v>
      </c>
    </row>
    <row r="509" spans="1:7">
      <c r="A509" s="57"/>
      <c r="B509" s="58"/>
      <c r="C509" s="1" t="s">
        <v>290</v>
      </c>
      <c r="D509" s="10" t="str">
        <f t="shared" si="30"/>
        <v>کيلوگرم</v>
      </c>
      <c r="E509" s="13">
        <v>0.06</v>
      </c>
      <c r="F509" s="43"/>
      <c r="G509" s="43">
        <f t="shared" si="26"/>
        <v>0</v>
      </c>
    </row>
    <row r="510" spans="1:7">
      <c r="A510" s="57"/>
      <c r="B510" s="58"/>
      <c r="C510" s="2" t="s">
        <v>326</v>
      </c>
      <c r="D510" s="10" t="str">
        <f t="shared" si="30"/>
        <v>کيلوگرم</v>
      </c>
      <c r="E510" s="13">
        <v>0.03</v>
      </c>
      <c r="F510" s="43"/>
      <c r="G510" s="43">
        <f t="shared" si="26"/>
        <v>0</v>
      </c>
    </row>
    <row r="511" spans="1:7">
      <c r="A511" s="57"/>
      <c r="B511" s="58"/>
      <c r="C511" s="1" t="s">
        <v>180</v>
      </c>
      <c r="D511" s="10" t="str">
        <f t="shared" si="30"/>
        <v>کيلوگرم</v>
      </c>
      <c r="E511" s="13">
        <v>3.5000000000000003E-2</v>
      </c>
      <c r="F511" s="43"/>
      <c r="G511" s="43">
        <f t="shared" si="26"/>
        <v>0</v>
      </c>
    </row>
    <row r="512" spans="1:7">
      <c r="A512" s="57"/>
      <c r="B512" s="58"/>
      <c r="C512" s="1" t="s">
        <v>55</v>
      </c>
      <c r="D512" s="10" t="str">
        <f t="shared" si="30"/>
        <v>کيلوگرم</v>
      </c>
      <c r="E512" s="13">
        <v>0.04</v>
      </c>
      <c r="F512" s="43"/>
      <c r="G512" s="43">
        <f t="shared" si="26"/>
        <v>0</v>
      </c>
    </row>
    <row r="513" spans="1:7">
      <c r="A513" s="57"/>
      <c r="B513" s="58"/>
      <c r="C513" s="2" t="s">
        <v>370</v>
      </c>
      <c r="D513" s="1" t="s">
        <v>173</v>
      </c>
      <c r="E513" s="13">
        <v>1</v>
      </c>
      <c r="F513" s="43"/>
      <c r="G513" s="43">
        <f t="shared" si="26"/>
        <v>0</v>
      </c>
    </row>
    <row r="514" spans="1:7">
      <c r="A514" s="57"/>
      <c r="B514" s="58"/>
      <c r="C514" s="10" t="s">
        <v>287</v>
      </c>
      <c r="D514" s="10" t="str">
        <f>"کيلوگرم"</f>
        <v>کيلوگرم</v>
      </c>
      <c r="E514" s="11">
        <v>1.4999999999999999E-2</v>
      </c>
      <c r="F514" s="43"/>
      <c r="G514" s="43">
        <f t="shared" si="26"/>
        <v>0</v>
      </c>
    </row>
    <row r="515" spans="1:7">
      <c r="A515" s="57"/>
      <c r="B515" s="58"/>
      <c r="C515" s="10" t="str">
        <f>"نان لواش  بسته بندي 80 گرمي"</f>
        <v>نان لواش  بسته بندي 80 گرمي</v>
      </c>
      <c r="D515" s="15" t="s">
        <v>10</v>
      </c>
      <c r="E515" s="13">
        <v>1</v>
      </c>
      <c r="F515" s="43"/>
      <c r="G515" s="43">
        <f t="shared" ref="G515:G578" si="31">F515*E515</f>
        <v>0</v>
      </c>
    </row>
    <row r="516" spans="1:7">
      <c r="A516" s="59"/>
      <c r="B516" s="12" t="s">
        <v>171</v>
      </c>
      <c r="C516" s="51" t="s">
        <v>400</v>
      </c>
      <c r="D516" s="52"/>
      <c r="E516" s="9"/>
      <c r="F516" s="43"/>
      <c r="G516" s="43">
        <f t="shared" si="31"/>
        <v>0</v>
      </c>
    </row>
    <row r="517" spans="1:7">
      <c r="A517" s="36">
        <v>36</v>
      </c>
      <c r="B517" s="36" t="s">
        <v>75</v>
      </c>
      <c r="C517" s="10" t="s">
        <v>318</v>
      </c>
      <c r="D517" s="10" t="str">
        <f>"کيلوگرم"</f>
        <v>کيلوگرم</v>
      </c>
      <c r="E517" s="11">
        <v>0.04</v>
      </c>
      <c r="F517" s="43"/>
      <c r="G517" s="43">
        <f t="shared" si="31"/>
        <v>0</v>
      </c>
    </row>
    <row r="518" spans="1:7">
      <c r="A518" s="49"/>
      <c r="B518" s="49"/>
      <c r="C518" s="10" t="s">
        <v>76</v>
      </c>
      <c r="D518" s="10" t="str">
        <f>"کيلوگرم"</f>
        <v>کيلوگرم</v>
      </c>
      <c r="E518" s="11">
        <v>0.02</v>
      </c>
      <c r="F518" s="43"/>
      <c r="G518" s="43">
        <f t="shared" si="31"/>
        <v>0</v>
      </c>
    </row>
    <row r="519" spans="1:7">
      <c r="A519" s="49"/>
      <c r="B519" s="49"/>
      <c r="C519" s="10" t="str">
        <f>"برنج ايراني درجه 1"</f>
        <v>برنج ايراني درجه 1</v>
      </c>
      <c r="D519" s="10" t="str">
        <f>"کيلوگرم"</f>
        <v>کيلوگرم</v>
      </c>
      <c r="E519" s="11">
        <v>0.155</v>
      </c>
      <c r="F519" s="43"/>
      <c r="G519" s="43">
        <f t="shared" si="31"/>
        <v>0</v>
      </c>
    </row>
    <row r="520" spans="1:7">
      <c r="A520" s="49"/>
      <c r="B520" s="49"/>
      <c r="C520" s="10" t="s">
        <v>34</v>
      </c>
      <c r="D520" s="10" t="str">
        <f>"کيلوگرم"</f>
        <v>کيلوگرم</v>
      </c>
      <c r="E520" s="11">
        <v>0.15</v>
      </c>
      <c r="F520" s="43"/>
      <c r="G520" s="43">
        <f t="shared" si="31"/>
        <v>0</v>
      </c>
    </row>
    <row r="521" spans="1:7">
      <c r="A521" s="49"/>
      <c r="B521" s="49"/>
      <c r="C521" s="10" t="s">
        <v>17</v>
      </c>
      <c r="D521" s="10" t="str">
        <f>"کيلوگرم"</f>
        <v>کيلوگرم</v>
      </c>
      <c r="E521" s="11">
        <v>0.03</v>
      </c>
      <c r="F521" s="43"/>
      <c r="G521" s="43">
        <f t="shared" si="31"/>
        <v>0</v>
      </c>
    </row>
    <row r="522" spans="1:7">
      <c r="A522" s="49"/>
      <c r="B522" s="49"/>
      <c r="C522" s="10" t="str">
        <f>"نان لواش  بسته بندي 80 گرمي"</f>
        <v>نان لواش  بسته بندي 80 گرمي</v>
      </c>
      <c r="D522" s="10" t="s">
        <v>11</v>
      </c>
      <c r="E522" s="11">
        <v>1</v>
      </c>
      <c r="F522" s="43"/>
      <c r="G522" s="43">
        <f t="shared" si="31"/>
        <v>0</v>
      </c>
    </row>
    <row r="523" spans="1:7">
      <c r="A523" s="49"/>
      <c r="B523" s="49"/>
      <c r="C523" s="10" t="s">
        <v>7</v>
      </c>
      <c r="D523" s="10" t="str">
        <f>"کيلوگرم"</f>
        <v>کيلوگرم</v>
      </c>
      <c r="E523" s="11">
        <v>0.02</v>
      </c>
      <c r="F523" s="43"/>
      <c r="G523" s="43">
        <f t="shared" si="31"/>
        <v>0</v>
      </c>
    </row>
    <row r="524" spans="1:7">
      <c r="A524" s="49"/>
      <c r="B524" s="49"/>
      <c r="C524" s="10" t="s">
        <v>6</v>
      </c>
      <c r="D524" s="10" t="str">
        <f>"کيلوگرم"</f>
        <v>کيلوگرم</v>
      </c>
      <c r="E524" s="11">
        <v>0.04</v>
      </c>
      <c r="F524" s="43"/>
      <c r="G524" s="43">
        <f t="shared" si="31"/>
        <v>0</v>
      </c>
    </row>
    <row r="525" spans="1:7">
      <c r="A525" s="49"/>
      <c r="B525" s="49"/>
      <c r="C525" s="10" t="s">
        <v>2</v>
      </c>
      <c r="D525" s="10" t="str">
        <f>"کيلوگرم"</f>
        <v>کيلوگرم</v>
      </c>
      <c r="E525" s="11">
        <v>0.02</v>
      </c>
      <c r="F525" s="43"/>
      <c r="G525" s="43">
        <f t="shared" si="31"/>
        <v>0</v>
      </c>
    </row>
    <row r="526" spans="1:7">
      <c r="A526" s="49"/>
      <c r="B526" s="49"/>
      <c r="C526" s="10" t="s">
        <v>3</v>
      </c>
      <c r="D526" s="10" t="s">
        <v>4</v>
      </c>
      <c r="E526" s="11">
        <v>5.0000000000000001E-3</v>
      </c>
      <c r="F526" s="43"/>
      <c r="G526" s="43">
        <f t="shared" si="31"/>
        <v>0</v>
      </c>
    </row>
    <row r="527" spans="1:7">
      <c r="A527" s="49"/>
      <c r="B527" s="50"/>
      <c r="C527" s="2" t="s">
        <v>370</v>
      </c>
      <c r="D527" s="10" t="s">
        <v>173</v>
      </c>
      <c r="E527" s="11">
        <v>1</v>
      </c>
      <c r="F527" s="43"/>
      <c r="G527" s="43">
        <f t="shared" si="31"/>
        <v>0</v>
      </c>
    </row>
    <row r="528" spans="1:7">
      <c r="A528" s="50"/>
      <c r="B528" s="12" t="s">
        <v>171</v>
      </c>
      <c r="C528" s="51" t="s">
        <v>400</v>
      </c>
      <c r="D528" s="52"/>
      <c r="E528" s="9"/>
      <c r="F528" s="43"/>
      <c r="G528" s="43">
        <f t="shared" si="31"/>
        <v>0</v>
      </c>
    </row>
    <row r="529" spans="1:7">
      <c r="A529" s="36">
        <v>37</v>
      </c>
      <c r="B529" s="36" t="s">
        <v>77</v>
      </c>
      <c r="C529" s="10" t="s">
        <v>318</v>
      </c>
      <c r="D529" s="10" t="str">
        <f>"کيلوگرم"</f>
        <v>کيلوگرم</v>
      </c>
      <c r="E529" s="11">
        <v>0.03</v>
      </c>
      <c r="F529" s="43"/>
      <c r="G529" s="43">
        <f t="shared" si="31"/>
        <v>0</v>
      </c>
    </row>
    <row r="530" spans="1:7">
      <c r="A530" s="49"/>
      <c r="B530" s="49"/>
      <c r="C530" s="10" t="s">
        <v>40</v>
      </c>
      <c r="D530" s="10" t="str">
        <f>"کيلوگرم"</f>
        <v>کيلوگرم</v>
      </c>
      <c r="E530" s="11">
        <v>0.05</v>
      </c>
      <c r="F530" s="43"/>
      <c r="G530" s="43">
        <f t="shared" si="31"/>
        <v>0</v>
      </c>
    </row>
    <row r="531" spans="1:7">
      <c r="A531" s="49"/>
      <c r="B531" s="49"/>
      <c r="C531" s="10" t="s">
        <v>39</v>
      </c>
      <c r="D531" s="10" t="str">
        <f>"کيلوگرم"</f>
        <v>کيلوگرم</v>
      </c>
      <c r="E531" s="11">
        <v>0.04</v>
      </c>
      <c r="F531" s="43"/>
      <c r="G531" s="43">
        <f t="shared" si="31"/>
        <v>0</v>
      </c>
    </row>
    <row r="532" spans="1:7">
      <c r="A532" s="49"/>
      <c r="B532" s="49"/>
      <c r="C532" s="10" t="s">
        <v>76</v>
      </c>
      <c r="D532" s="10" t="str">
        <f>"کيلوگرم"</f>
        <v>کيلوگرم</v>
      </c>
      <c r="E532" s="11">
        <v>0.03</v>
      </c>
      <c r="F532" s="43"/>
      <c r="G532" s="43">
        <f t="shared" si="31"/>
        <v>0</v>
      </c>
    </row>
    <row r="533" spans="1:7">
      <c r="A533" s="49"/>
      <c r="B533" s="49"/>
      <c r="C533" s="10" t="str">
        <f>"برنج ايراني درجه 1"</f>
        <v>برنج ايراني درجه 1</v>
      </c>
      <c r="D533" s="10" t="str">
        <f>"کيلوگرم"</f>
        <v>کيلوگرم</v>
      </c>
      <c r="E533" s="11">
        <v>0.155</v>
      </c>
      <c r="F533" s="43"/>
      <c r="G533" s="43">
        <f t="shared" si="31"/>
        <v>0</v>
      </c>
    </row>
    <row r="534" spans="1:7">
      <c r="A534" s="49"/>
      <c r="B534" s="49"/>
      <c r="C534" s="10" t="str">
        <f>"نان لواش  بسته بندي 80 گرمي"</f>
        <v>نان لواش  بسته بندي 80 گرمي</v>
      </c>
      <c r="D534" s="10" t="s">
        <v>11</v>
      </c>
      <c r="E534" s="11">
        <v>1</v>
      </c>
      <c r="F534" s="43"/>
      <c r="G534" s="43">
        <f t="shared" si="31"/>
        <v>0</v>
      </c>
    </row>
    <row r="535" spans="1:7">
      <c r="A535" s="49"/>
      <c r="B535" s="49"/>
      <c r="C535" s="10" t="s">
        <v>7</v>
      </c>
      <c r="D535" s="10" t="str">
        <f>"کيلوگرم"</f>
        <v>کيلوگرم</v>
      </c>
      <c r="E535" s="11">
        <v>0.02</v>
      </c>
      <c r="F535" s="43"/>
      <c r="G535" s="43">
        <f t="shared" si="31"/>
        <v>0</v>
      </c>
    </row>
    <row r="536" spans="1:7">
      <c r="A536" s="49"/>
      <c r="B536" s="49"/>
      <c r="C536" s="10" t="s">
        <v>17</v>
      </c>
      <c r="D536" s="10" t="str">
        <f>"کيلوگرم"</f>
        <v>کيلوگرم</v>
      </c>
      <c r="E536" s="11">
        <v>0.02</v>
      </c>
      <c r="F536" s="43"/>
      <c r="G536" s="43">
        <f t="shared" si="31"/>
        <v>0</v>
      </c>
    </row>
    <row r="537" spans="1:7">
      <c r="A537" s="49"/>
      <c r="B537" s="49"/>
      <c r="C537" s="10" t="s">
        <v>2</v>
      </c>
      <c r="D537" s="10" t="str">
        <f>"کيلوگرم"</f>
        <v>کيلوگرم</v>
      </c>
      <c r="E537" s="11">
        <v>0.02</v>
      </c>
      <c r="F537" s="43"/>
      <c r="G537" s="43">
        <f t="shared" si="31"/>
        <v>0</v>
      </c>
    </row>
    <row r="538" spans="1:7">
      <c r="A538" s="49"/>
      <c r="B538" s="49"/>
      <c r="C538" s="10" t="s">
        <v>3</v>
      </c>
      <c r="D538" s="10" t="s">
        <v>4</v>
      </c>
      <c r="E538" s="11">
        <v>5.0000000000000001E-3</v>
      </c>
      <c r="F538" s="43"/>
      <c r="G538" s="43">
        <f t="shared" si="31"/>
        <v>0</v>
      </c>
    </row>
    <row r="539" spans="1:7">
      <c r="A539" s="49"/>
      <c r="B539" s="49"/>
      <c r="C539" s="10" t="s">
        <v>6</v>
      </c>
      <c r="D539" s="10" t="str">
        <f>"کيلوگرم"</f>
        <v>کيلوگرم</v>
      </c>
      <c r="E539" s="11">
        <v>0.04</v>
      </c>
      <c r="F539" s="43"/>
      <c r="G539" s="43">
        <f t="shared" si="31"/>
        <v>0</v>
      </c>
    </row>
    <row r="540" spans="1:7">
      <c r="A540" s="49"/>
      <c r="B540" s="49"/>
      <c r="C540" s="10" t="s">
        <v>26</v>
      </c>
      <c r="D540" s="10" t="s">
        <v>4</v>
      </c>
      <c r="E540" s="11">
        <v>3.0000000000000001E-3</v>
      </c>
      <c r="F540" s="43"/>
      <c r="G540" s="43">
        <f t="shared" si="31"/>
        <v>0</v>
      </c>
    </row>
    <row r="541" spans="1:7">
      <c r="A541" s="49"/>
      <c r="B541" s="50"/>
      <c r="C541" s="2" t="s">
        <v>370</v>
      </c>
      <c r="D541" s="10" t="s">
        <v>173</v>
      </c>
      <c r="E541" s="11">
        <v>1</v>
      </c>
      <c r="F541" s="43"/>
      <c r="G541" s="43">
        <f t="shared" si="31"/>
        <v>0</v>
      </c>
    </row>
    <row r="542" spans="1:7">
      <c r="A542" s="50"/>
      <c r="B542" s="12" t="s">
        <v>171</v>
      </c>
      <c r="C542" s="51" t="s">
        <v>400</v>
      </c>
      <c r="D542" s="52"/>
      <c r="E542" s="9"/>
      <c r="F542" s="43"/>
      <c r="G542" s="43">
        <f t="shared" si="31"/>
        <v>0</v>
      </c>
    </row>
    <row r="543" spans="1:7">
      <c r="A543" s="36">
        <v>38</v>
      </c>
      <c r="B543" s="36" t="s">
        <v>78</v>
      </c>
      <c r="C543" s="10" t="s">
        <v>318</v>
      </c>
      <c r="D543" s="10" t="str">
        <f t="shared" ref="D543:D548" si="32">"کيلوگرم"</f>
        <v>کيلوگرم</v>
      </c>
      <c r="E543" s="11">
        <v>0.03</v>
      </c>
      <c r="F543" s="43"/>
      <c r="G543" s="43">
        <f t="shared" si="31"/>
        <v>0</v>
      </c>
    </row>
    <row r="544" spans="1:7">
      <c r="A544" s="49"/>
      <c r="B544" s="49"/>
      <c r="C544" s="10" t="s">
        <v>76</v>
      </c>
      <c r="D544" s="10" t="str">
        <f t="shared" si="32"/>
        <v>کيلوگرم</v>
      </c>
      <c r="E544" s="11">
        <v>0.02</v>
      </c>
      <c r="F544" s="43"/>
      <c r="G544" s="43">
        <f t="shared" si="31"/>
        <v>0</v>
      </c>
    </row>
    <row r="545" spans="1:7">
      <c r="A545" s="49"/>
      <c r="B545" s="49"/>
      <c r="C545" s="10" t="s">
        <v>7</v>
      </c>
      <c r="D545" s="10" t="str">
        <f t="shared" si="32"/>
        <v>کيلوگرم</v>
      </c>
      <c r="E545" s="11">
        <v>0.02</v>
      </c>
      <c r="F545" s="43"/>
      <c r="G545" s="43">
        <f t="shared" si="31"/>
        <v>0</v>
      </c>
    </row>
    <row r="546" spans="1:7">
      <c r="A546" s="49"/>
      <c r="B546" s="49"/>
      <c r="C546" s="10" t="s">
        <v>49</v>
      </c>
      <c r="D546" s="10" t="str">
        <f t="shared" si="32"/>
        <v>کيلوگرم</v>
      </c>
      <c r="E546" s="11">
        <v>0.1</v>
      </c>
      <c r="F546" s="43"/>
      <c r="G546" s="43">
        <f t="shared" si="31"/>
        <v>0</v>
      </c>
    </row>
    <row r="547" spans="1:7">
      <c r="A547" s="49"/>
      <c r="B547" s="49"/>
      <c r="C547" s="10" t="s">
        <v>17</v>
      </c>
      <c r="D547" s="10" t="str">
        <f t="shared" si="32"/>
        <v>کيلوگرم</v>
      </c>
      <c r="E547" s="11">
        <v>0.03</v>
      </c>
      <c r="F547" s="43"/>
      <c r="G547" s="43">
        <f t="shared" si="31"/>
        <v>0</v>
      </c>
    </row>
    <row r="548" spans="1:7">
      <c r="A548" s="49"/>
      <c r="B548" s="49"/>
      <c r="C548" s="10" t="str">
        <f>"برنج ايراني درجه 1"</f>
        <v>برنج ايراني درجه 1</v>
      </c>
      <c r="D548" s="10" t="str">
        <f t="shared" si="32"/>
        <v>کيلوگرم</v>
      </c>
      <c r="E548" s="11">
        <v>0.155</v>
      </c>
      <c r="F548" s="43"/>
      <c r="G548" s="43">
        <f t="shared" si="31"/>
        <v>0</v>
      </c>
    </row>
    <row r="549" spans="1:7">
      <c r="A549" s="49"/>
      <c r="B549" s="49"/>
      <c r="C549" s="10" t="str">
        <f>"نان لواش  بسته بندي 80 گرمي"</f>
        <v>نان لواش  بسته بندي 80 گرمي</v>
      </c>
      <c r="D549" s="10" t="s">
        <v>11</v>
      </c>
      <c r="E549" s="11">
        <v>1</v>
      </c>
      <c r="F549" s="43"/>
      <c r="G549" s="43">
        <f t="shared" si="31"/>
        <v>0</v>
      </c>
    </row>
    <row r="550" spans="1:7">
      <c r="A550" s="49"/>
      <c r="B550" s="49"/>
      <c r="C550" s="10" t="s">
        <v>26</v>
      </c>
      <c r="D550" s="10" t="s">
        <v>4</v>
      </c>
      <c r="E550" s="11">
        <v>4.0000000000000001E-3</v>
      </c>
      <c r="F550" s="43"/>
      <c r="G550" s="43">
        <f t="shared" si="31"/>
        <v>0</v>
      </c>
    </row>
    <row r="551" spans="1:7">
      <c r="A551" s="49"/>
      <c r="B551" s="49"/>
      <c r="C551" s="10" t="s">
        <v>2</v>
      </c>
      <c r="D551" s="10" t="str">
        <f>"کيلوگرم"</f>
        <v>کيلوگرم</v>
      </c>
      <c r="E551" s="11">
        <v>0.02</v>
      </c>
      <c r="F551" s="43"/>
      <c r="G551" s="43">
        <f t="shared" si="31"/>
        <v>0</v>
      </c>
    </row>
    <row r="552" spans="1:7">
      <c r="A552" s="49"/>
      <c r="B552" s="49"/>
      <c r="C552" s="10" t="s">
        <v>6</v>
      </c>
      <c r="D552" s="10" t="str">
        <f>"کيلوگرم"</f>
        <v>کيلوگرم</v>
      </c>
      <c r="E552" s="11">
        <v>0.05</v>
      </c>
      <c r="F552" s="43"/>
      <c r="G552" s="43">
        <f t="shared" si="31"/>
        <v>0</v>
      </c>
    </row>
    <row r="553" spans="1:7">
      <c r="A553" s="49"/>
      <c r="B553" s="50"/>
      <c r="C553" s="2" t="s">
        <v>370</v>
      </c>
      <c r="D553" s="10" t="s">
        <v>173</v>
      </c>
      <c r="E553" s="11">
        <v>1</v>
      </c>
      <c r="F553" s="43"/>
      <c r="G553" s="43">
        <f t="shared" si="31"/>
        <v>0</v>
      </c>
    </row>
    <row r="554" spans="1:7">
      <c r="A554" s="50"/>
      <c r="B554" s="12" t="s">
        <v>171</v>
      </c>
      <c r="C554" s="51" t="s">
        <v>400</v>
      </c>
      <c r="D554" s="52"/>
      <c r="E554" s="9"/>
      <c r="F554" s="43"/>
      <c r="G554" s="43">
        <f t="shared" si="31"/>
        <v>0</v>
      </c>
    </row>
    <row r="555" spans="1:7">
      <c r="A555" s="36">
        <v>39</v>
      </c>
      <c r="B555" s="36" t="s">
        <v>79</v>
      </c>
      <c r="C555" s="10" t="s">
        <v>318</v>
      </c>
      <c r="D555" s="10" t="str">
        <f>"کيلوگرم"</f>
        <v>کيلوگرم</v>
      </c>
      <c r="E555" s="11">
        <v>0.06</v>
      </c>
      <c r="F555" s="43"/>
      <c r="G555" s="43">
        <f t="shared" si="31"/>
        <v>0</v>
      </c>
    </row>
    <row r="556" spans="1:7">
      <c r="A556" s="49"/>
      <c r="B556" s="49"/>
      <c r="C556" s="10" t="str">
        <f>"برنج ايراني درجه 1"</f>
        <v>برنج ايراني درجه 1</v>
      </c>
      <c r="D556" s="10" t="str">
        <f>"کيلوگرم"</f>
        <v>کيلوگرم</v>
      </c>
      <c r="E556" s="11">
        <v>0.155</v>
      </c>
      <c r="F556" s="43"/>
      <c r="G556" s="43">
        <f t="shared" si="31"/>
        <v>0</v>
      </c>
    </row>
    <row r="557" spans="1:7">
      <c r="A557" s="49"/>
      <c r="B557" s="49"/>
      <c r="C557" s="10" t="s">
        <v>17</v>
      </c>
      <c r="D557" s="10" t="str">
        <f>"کيلوگرم"</f>
        <v>کيلوگرم</v>
      </c>
      <c r="E557" s="11">
        <v>0.03</v>
      </c>
      <c r="F557" s="43"/>
      <c r="G557" s="43">
        <f t="shared" si="31"/>
        <v>0</v>
      </c>
    </row>
    <row r="558" spans="1:7">
      <c r="A558" s="49"/>
      <c r="B558" s="49"/>
      <c r="C558" s="10" t="s">
        <v>7</v>
      </c>
      <c r="D558" s="10" t="str">
        <f>"کيلوگرم"</f>
        <v>کيلوگرم</v>
      </c>
      <c r="E558" s="11">
        <v>0.02</v>
      </c>
      <c r="F558" s="43"/>
      <c r="G558" s="43">
        <f t="shared" si="31"/>
        <v>0</v>
      </c>
    </row>
    <row r="559" spans="1:7">
      <c r="A559" s="49"/>
      <c r="B559" s="49"/>
      <c r="C559" s="10" t="s">
        <v>55</v>
      </c>
      <c r="D559" s="10" t="str">
        <f>"کيلوگرم"</f>
        <v>کيلوگرم</v>
      </c>
      <c r="E559" s="11">
        <v>0.08</v>
      </c>
      <c r="F559" s="43"/>
      <c r="G559" s="43">
        <f t="shared" si="31"/>
        <v>0</v>
      </c>
    </row>
    <row r="560" spans="1:7">
      <c r="A560" s="49"/>
      <c r="B560" s="49"/>
      <c r="C560" s="10" t="str">
        <f>"نان لواش  بسته بندي 80 گرمي"</f>
        <v>نان لواش  بسته بندي 80 گرمي</v>
      </c>
      <c r="D560" s="10" t="s">
        <v>11</v>
      </c>
      <c r="E560" s="11">
        <v>1</v>
      </c>
      <c r="F560" s="43"/>
      <c r="G560" s="43">
        <f t="shared" si="31"/>
        <v>0</v>
      </c>
    </row>
    <row r="561" spans="1:7">
      <c r="A561" s="49"/>
      <c r="B561" s="49"/>
      <c r="C561" s="10" t="s">
        <v>6</v>
      </c>
      <c r="D561" s="10" t="str">
        <f>"کيلوگرم"</f>
        <v>کيلوگرم</v>
      </c>
      <c r="E561" s="11">
        <v>0.05</v>
      </c>
      <c r="F561" s="43"/>
      <c r="G561" s="43">
        <f t="shared" si="31"/>
        <v>0</v>
      </c>
    </row>
    <row r="562" spans="1:7">
      <c r="A562" s="49"/>
      <c r="B562" s="49"/>
      <c r="C562" s="10" t="s">
        <v>2</v>
      </c>
      <c r="D562" s="10" t="str">
        <f>"کيلوگرم"</f>
        <v>کيلوگرم</v>
      </c>
      <c r="E562" s="11">
        <v>0.02</v>
      </c>
      <c r="F562" s="43"/>
      <c r="G562" s="43">
        <f t="shared" si="31"/>
        <v>0</v>
      </c>
    </row>
    <row r="563" spans="1:7">
      <c r="A563" s="49"/>
      <c r="B563" s="49"/>
      <c r="C563" s="10" t="s">
        <v>3</v>
      </c>
      <c r="D563" s="10" t="s">
        <v>4</v>
      </c>
      <c r="E563" s="11">
        <v>0.01</v>
      </c>
      <c r="F563" s="43"/>
      <c r="G563" s="43">
        <f t="shared" si="31"/>
        <v>0</v>
      </c>
    </row>
    <row r="564" spans="1:7">
      <c r="A564" s="49"/>
      <c r="B564" s="50"/>
      <c r="C564" s="2" t="s">
        <v>370</v>
      </c>
      <c r="D564" s="10" t="s">
        <v>173</v>
      </c>
      <c r="E564" s="11">
        <v>1</v>
      </c>
      <c r="F564" s="43"/>
      <c r="G564" s="43">
        <f t="shared" si="31"/>
        <v>0</v>
      </c>
    </row>
    <row r="565" spans="1:7">
      <c r="A565" s="50"/>
      <c r="B565" s="12" t="s">
        <v>171</v>
      </c>
      <c r="C565" s="51" t="s">
        <v>400</v>
      </c>
      <c r="D565" s="52"/>
      <c r="E565" s="9"/>
      <c r="F565" s="43"/>
      <c r="G565" s="43">
        <f t="shared" si="31"/>
        <v>0</v>
      </c>
    </row>
    <row r="566" spans="1:7" ht="22.5" customHeight="1">
      <c r="A566" s="55">
        <v>40</v>
      </c>
      <c r="B566" s="56" t="s">
        <v>242</v>
      </c>
      <c r="C566" s="10" t="str">
        <f>"برنج ايراني درجه 1"</f>
        <v>برنج ايراني درجه 1</v>
      </c>
      <c r="D566" s="10" t="str">
        <f t="shared" ref="D566:D573" si="33">"کيلوگرم"</f>
        <v>کيلوگرم</v>
      </c>
      <c r="E566" s="11">
        <v>0.155</v>
      </c>
      <c r="F566" s="43"/>
      <c r="G566" s="43">
        <f t="shared" si="31"/>
        <v>0</v>
      </c>
    </row>
    <row r="567" spans="1:7">
      <c r="A567" s="57"/>
      <c r="B567" s="58"/>
      <c r="C567" s="10" t="s">
        <v>287</v>
      </c>
      <c r="D567" s="10" t="str">
        <f t="shared" si="33"/>
        <v>کيلوگرم</v>
      </c>
      <c r="E567" s="11">
        <v>1.4999999999999999E-2</v>
      </c>
      <c r="F567" s="43"/>
      <c r="G567" s="43">
        <f t="shared" si="31"/>
        <v>0</v>
      </c>
    </row>
    <row r="568" spans="1:7">
      <c r="A568" s="57"/>
      <c r="B568" s="58"/>
      <c r="C568" s="1" t="s">
        <v>238</v>
      </c>
      <c r="D568" s="10" t="str">
        <f t="shared" si="33"/>
        <v>کيلوگرم</v>
      </c>
      <c r="E568" s="11">
        <v>0.06</v>
      </c>
      <c r="F568" s="43"/>
      <c r="G568" s="43">
        <f t="shared" si="31"/>
        <v>0</v>
      </c>
    </row>
    <row r="569" spans="1:7">
      <c r="A569" s="57"/>
      <c r="B569" s="58"/>
      <c r="C569" s="1" t="s">
        <v>180</v>
      </c>
      <c r="D569" s="10" t="str">
        <f t="shared" si="33"/>
        <v>کيلوگرم</v>
      </c>
      <c r="E569" s="11">
        <v>0.04</v>
      </c>
      <c r="F569" s="43"/>
      <c r="G569" s="43">
        <f t="shared" si="31"/>
        <v>0</v>
      </c>
    </row>
    <row r="570" spans="1:7">
      <c r="A570" s="57"/>
      <c r="B570" s="58"/>
      <c r="C570" s="1" t="s">
        <v>229</v>
      </c>
      <c r="D570" s="10" t="str">
        <f t="shared" si="33"/>
        <v>کيلوگرم</v>
      </c>
      <c r="E570" s="11">
        <v>0.02</v>
      </c>
      <c r="F570" s="43"/>
      <c r="G570" s="43">
        <f t="shared" si="31"/>
        <v>0</v>
      </c>
    </row>
    <row r="571" spans="1:7">
      <c r="A571" s="57"/>
      <c r="B571" s="58"/>
      <c r="C571" s="1" t="s">
        <v>290</v>
      </c>
      <c r="D571" s="10" t="str">
        <f t="shared" si="33"/>
        <v>کيلوگرم</v>
      </c>
      <c r="E571" s="11">
        <v>0.06</v>
      </c>
      <c r="F571" s="43"/>
      <c r="G571" s="43">
        <f t="shared" si="31"/>
        <v>0</v>
      </c>
    </row>
    <row r="572" spans="1:7">
      <c r="A572" s="57"/>
      <c r="B572" s="58"/>
      <c r="C572" s="2" t="s">
        <v>325</v>
      </c>
      <c r="D572" s="10" t="str">
        <f t="shared" si="33"/>
        <v>کيلوگرم</v>
      </c>
      <c r="E572" s="11">
        <v>0.08</v>
      </c>
      <c r="F572" s="43"/>
      <c r="G572" s="43">
        <f t="shared" si="31"/>
        <v>0</v>
      </c>
    </row>
    <row r="573" spans="1:7">
      <c r="A573" s="57"/>
      <c r="B573" s="58"/>
      <c r="C573" s="1" t="s">
        <v>51</v>
      </c>
      <c r="D573" s="10" t="str">
        <f t="shared" si="33"/>
        <v>کيلوگرم</v>
      </c>
      <c r="E573" s="11">
        <v>0.03</v>
      </c>
      <c r="F573" s="43"/>
      <c r="G573" s="43">
        <f t="shared" si="31"/>
        <v>0</v>
      </c>
    </row>
    <row r="574" spans="1:7">
      <c r="A574" s="57"/>
      <c r="B574" s="58"/>
      <c r="C574" s="10" t="str">
        <f>"نان لواش  بسته بندي 80 گرمي"</f>
        <v>نان لواش  بسته بندي 80 گرمي</v>
      </c>
      <c r="D574" s="15" t="s">
        <v>10</v>
      </c>
      <c r="E574" s="11">
        <v>1</v>
      </c>
      <c r="F574" s="43"/>
      <c r="G574" s="43">
        <f t="shared" si="31"/>
        <v>0</v>
      </c>
    </row>
    <row r="575" spans="1:7">
      <c r="A575" s="57"/>
      <c r="B575" s="58"/>
      <c r="C575" s="2" t="s">
        <v>370</v>
      </c>
      <c r="D575" s="1" t="s">
        <v>173</v>
      </c>
      <c r="E575" s="11">
        <v>1</v>
      </c>
      <c r="F575" s="43"/>
      <c r="G575" s="43">
        <f t="shared" si="31"/>
        <v>0</v>
      </c>
    </row>
    <row r="576" spans="1:7">
      <c r="A576" s="59"/>
      <c r="B576" s="12" t="s">
        <v>171</v>
      </c>
      <c r="C576" s="51" t="s">
        <v>400</v>
      </c>
      <c r="D576" s="52"/>
      <c r="E576" s="9"/>
      <c r="F576" s="43"/>
      <c r="G576" s="43">
        <f t="shared" si="31"/>
        <v>0</v>
      </c>
    </row>
    <row r="577" spans="1:7" ht="22.5" customHeight="1">
      <c r="A577" s="55">
        <v>41</v>
      </c>
      <c r="B577" s="56" t="s">
        <v>315</v>
      </c>
      <c r="C577" s="10" t="str">
        <f>"برنج ايراني درجه 1"</f>
        <v>برنج ايراني درجه 1</v>
      </c>
      <c r="D577" s="10" t="str">
        <f>"کيلوگرم"</f>
        <v>کيلوگرم</v>
      </c>
      <c r="E577" s="11">
        <v>0.155</v>
      </c>
      <c r="F577" s="43"/>
      <c r="G577" s="43">
        <f t="shared" si="31"/>
        <v>0</v>
      </c>
    </row>
    <row r="578" spans="1:7">
      <c r="A578" s="57"/>
      <c r="B578" s="58"/>
      <c r="C578" s="1" t="s">
        <v>238</v>
      </c>
      <c r="D578" s="10" t="str">
        <f>"کيلوگرم"</f>
        <v>کيلوگرم</v>
      </c>
      <c r="E578" s="11">
        <v>0.06</v>
      </c>
      <c r="F578" s="43"/>
      <c r="G578" s="43">
        <f t="shared" si="31"/>
        <v>0</v>
      </c>
    </row>
    <row r="579" spans="1:7">
      <c r="A579" s="57"/>
      <c r="B579" s="58"/>
      <c r="C579" s="10" t="s">
        <v>113</v>
      </c>
      <c r="D579" s="10" t="str">
        <f>"کيلوگرم"</f>
        <v>کيلوگرم</v>
      </c>
      <c r="E579" s="13">
        <v>0.05</v>
      </c>
      <c r="F579" s="43"/>
      <c r="G579" s="43">
        <f t="shared" ref="G579:G642" si="34">F579*E579</f>
        <v>0</v>
      </c>
    </row>
    <row r="580" spans="1:7">
      <c r="A580" s="57"/>
      <c r="B580" s="58"/>
      <c r="C580" s="1" t="s">
        <v>229</v>
      </c>
      <c r="D580" s="10" t="str">
        <f>"کيلوگرم"</f>
        <v>کيلوگرم</v>
      </c>
      <c r="E580" s="13">
        <v>0.02</v>
      </c>
      <c r="F580" s="43"/>
      <c r="G580" s="43">
        <f t="shared" si="34"/>
        <v>0</v>
      </c>
    </row>
    <row r="581" spans="1:7">
      <c r="A581" s="57"/>
      <c r="B581" s="58"/>
      <c r="C581" s="1" t="s">
        <v>187</v>
      </c>
      <c r="D581" s="15" t="s">
        <v>16</v>
      </c>
      <c r="E581" s="11">
        <v>1E-3</v>
      </c>
      <c r="F581" s="43"/>
      <c r="G581" s="43">
        <f t="shared" si="34"/>
        <v>0</v>
      </c>
    </row>
    <row r="582" spans="1:7">
      <c r="A582" s="57"/>
      <c r="B582" s="58"/>
      <c r="C582" s="1" t="s">
        <v>39</v>
      </c>
      <c r="D582" s="10" t="str">
        <f>"کيلوگرم"</f>
        <v>کيلوگرم</v>
      </c>
      <c r="E582" s="13">
        <v>0.04</v>
      </c>
      <c r="F582" s="43"/>
      <c r="G582" s="43">
        <f t="shared" si="34"/>
        <v>0</v>
      </c>
    </row>
    <row r="583" spans="1:7">
      <c r="A583" s="57"/>
      <c r="B583" s="58"/>
      <c r="C583" s="1" t="s">
        <v>186</v>
      </c>
      <c r="D583" s="10" t="str">
        <f>"کيلوگرم"</f>
        <v>کيلوگرم</v>
      </c>
      <c r="E583" s="13">
        <v>2.5000000000000001E-2</v>
      </c>
      <c r="F583" s="43"/>
      <c r="G583" s="43">
        <f t="shared" si="34"/>
        <v>0</v>
      </c>
    </row>
    <row r="584" spans="1:7">
      <c r="A584" s="57"/>
      <c r="B584" s="58"/>
      <c r="C584" s="10" t="str">
        <f>"نان لواش  بسته بندي 80 گرمي"</f>
        <v>نان لواش  بسته بندي 80 گرمي</v>
      </c>
      <c r="D584" s="15" t="s">
        <v>10</v>
      </c>
      <c r="E584" s="11">
        <v>1</v>
      </c>
      <c r="F584" s="43"/>
      <c r="G584" s="43">
        <f t="shared" si="34"/>
        <v>0</v>
      </c>
    </row>
    <row r="585" spans="1:7">
      <c r="A585" s="57"/>
      <c r="B585" s="58"/>
      <c r="C585" s="2" t="s">
        <v>370</v>
      </c>
      <c r="D585" s="1" t="s">
        <v>173</v>
      </c>
      <c r="E585" s="13">
        <v>1</v>
      </c>
      <c r="F585" s="43"/>
      <c r="G585" s="43">
        <f t="shared" si="34"/>
        <v>0</v>
      </c>
    </row>
    <row r="586" spans="1:7">
      <c r="A586" s="59"/>
      <c r="B586" s="12" t="s">
        <v>171</v>
      </c>
      <c r="C586" s="51" t="s">
        <v>400</v>
      </c>
      <c r="D586" s="52"/>
      <c r="E586" s="9"/>
      <c r="F586" s="43"/>
      <c r="G586" s="43">
        <f t="shared" si="34"/>
        <v>0</v>
      </c>
    </row>
    <row r="587" spans="1:7" ht="22.5" customHeight="1">
      <c r="A587" s="55">
        <v>42</v>
      </c>
      <c r="B587" s="55" t="s">
        <v>369</v>
      </c>
      <c r="C587" s="10" t="str">
        <f>"برنج ايراني درجه 1"</f>
        <v>برنج ايراني درجه 1</v>
      </c>
      <c r="D587" s="10" t="str">
        <f t="shared" ref="D587:D593" si="35">"کيلوگرم"</f>
        <v>کيلوگرم</v>
      </c>
      <c r="E587" s="11">
        <v>0.11</v>
      </c>
      <c r="F587" s="43"/>
      <c r="G587" s="43">
        <f t="shared" si="34"/>
        <v>0</v>
      </c>
    </row>
    <row r="588" spans="1:7">
      <c r="A588" s="57"/>
      <c r="B588" s="57"/>
      <c r="C588" s="2" t="s">
        <v>113</v>
      </c>
      <c r="D588" s="10" t="str">
        <f t="shared" si="35"/>
        <v>کيلوگرم</v>
      </c>
      <c r="E588" s="11">
        <v>0.06</v>
      </c>
      <c r="F588" s="43"/>
      <c r="G588" s="43">
        <f t="shared" si="34"/>
        <v>0</v>
      </c>
    </row>
    <row r="589" spans="1:7">
      <c r="A589" s="57"/>
      <c r="B589" s="57"/>
      <c r="C589" s="2" t="s">
        <v>130</v>
      </c>
      <c r="D589" s="10" t="str">
        <f t="shared" si="35"/>
        <v>کيلوگرم</v>
      </c>
      <c r="E589" s="11">
        <v>0.03</v>
      </c>
      <c r="F589" s="43"/>
      <c r="G589" s="43">
        <f t="shared" si="34"/>
        <v>0</v>
      </c>
    </row>
    <row r="590" spans="1:7">
      <c r="A590" s="57"/>
      <c r="B590" s="57"/>
      <c r="C590" s="2" t="s">
        <v>180</v>
      </c>
      <c r="D590" s="10" t="str">
        <f t="shared" si="35"/>
        <v>کيلوگرم</v>
      </c>
      <c r="E590" s="11">
        <v>0.02</v>
      </c>
      <c r="F590" s="43"/>
      <c r="G590" s="43">
        <f t="shared" si="34"/>
        <v>0</v>
      </c>
    </row>
    <row r="591" spans="1:7">
      <c r="A591" s="57"/>
      <c r="B591" s="57"/>
      <c r="C591" s="2" t="s">
        <v>229</v>
      </c>
      <c r="D591" s="10" t="str">
        <f t="shared" si="35"/>
        <v>کيلوگرم</v>
      </c>
      <c r="E591" s="11">
        <v>0.02</v>
      </c>
      <c r="F591" s="43"/>
      <c r="G591" s="43">
        <f t="shared" si="34"/>
        <v>0</v>
      </c>
    </row>
    <row r="592" spans="1:7">
      <c r="A592" s="57"/>
      <c r="B592" s="57"/>
      <c r="C592" s="2" t="s">
        <v>188</v>
      </c>
      <c r="D592" s="10" t="str">
        <f t="shared" si="35"/>
        <v>کيلوگرم</v>
      </c>
      <c r="E592" s="11">
        <v>0.03</v>
      </c>
      <c r="F592" s="43"/>
      <c r="G592" s="43">
        <f t="shared" si="34"/>
        <v>0</v>
      </c>
    </row>
    <row r="593" spans="1:7">
      <c r="A593" s="57"/>
      <c r="B593" s="57"/>
      <c r="C593" s="10" t="s">
        <v>318</v>
      </c>
      <c r="D593" s="10" t="str">
        <f t="shared" si="35"/>
        <v>کيلوگرم</v>
      </c>
      <c r="E593" s="11">
        <v>0.08</v>
      </c>
      <c r="F593" s="43"/>
      <c r="G593" s="43">
        <f t="shared" si="34"/>
        <v>0</v>
      </c>
    </row>
    <row r="594" spans="1:7">
      <c r="A594" s="57"/>
      <c r="B594" s="57"/>
      <c r="C594" s="10" t="str">
        <f>"نان لواش  بسته بندي 80 گرمي"</f>
        <v>نان لواش  بسته بندي 80 گرمي</v>
      </c>
      <c r="D594" s="17" t="s">
        <v>10</v>
      </c>
      <c r="E594" s="11">
        <v>1</v>
      </c>
      <c r="F594" s="43"/>
      <c r="G594" s="43">
        <f t="shared" si="34"/>
        <v>0</v>
      </c>
    </row>
    <row r="595" spans="1:7">
      <c r="A595" s="57"/>
      <c r="B595" s="59"/>
      <c r="C595" s="2" t="s">
        <v>370</v>
      </c>
      <c r="D595" s="2" t="s">
        <v>173</v>
      </c>
      <c r="E595" s="11">
        <v>1</v>
      </c>
      <c r="F595" s="43"/>
      <c r="G595" s="43">
        <f t="shared" si="34"/>
        <v>0</v>
      </c>
    </row>
    <row r="596" spans="1:7">
      <c r="A596" s="59"/>
      <c r="B596" s="12" t="s">
        <v>171</v>
      </c>
      <c r="C596" s="51" t="s">
        <v>400</v>
      </c>
      <c r="D596" s="52"/>
      <c r="E596" s="9"/>
      <c r="F596" s="43"/>
      <c r="G596" s="43">
        <f t="shared" si="34"/>
        <v>0</v>
      </c>
    </row>
    <row r="597" spans="1:7" ht="22.5" customHeight="1">
      <c r="A597" s="36">
        <v>43</v>
      </c>
      <c r="B597" s="61" t="s">
        <v>207</v>
      </c>
      <c r="C597" s="10" t="str">
        <f>"برنج ايراني درجه 1"</f>
        <v>برنج ايراني درجه 1</v>
      </c>
      <c r="D597" s="10" t="str">
        <f t="shared" ref="D597:D602" si="36">"کيلوگرم"</f>
        <v>کيلوگرم</v>
      </c>
      <c r="E597" s="11">
        <v>0.155</v>
      </c>
      <c r="F597" s="43"/>
      <c r="G597" s="43">
        <f t="shared" si="34"/>
        <v>0</v>
      </c>
    </row>
    <row r="598" spans="1:7">
      <c r="A598" s="49"/>
      <c r="B598" s="62"/>
      <c r="C598" s="10" t="s">
        <v>327</v>
      </c>
      <c r="D598" s="10" t="str">
        <f t="shared" si="36"/>
        <v>کيلوگرم</v>
      </c>
      <c r="E598" s="11">
        <v>0.09</v>
      </c>
      <c r="F598" s="43"/>
      <c r="G598" s="43">
        <f t="shared" si="34"/>
        <v>0</v>
      </c>
    </row>
    <row r="599" spans="1:7">
      <c r="A599" s="49"/>
      <c r="B599" s="62"/>
      <c r="C599" s="10" t="s">
        <v>52</v>
      </c>
      <c r="D599" s="10" t="str">
        <f t="shared" si="36"/>
        <v>کيلوگرم</v>
      </c>
      <c r="E599" s="11">
        <v>0.1</v>
      </c>
      <c r="F599" s="43"/>
      <c r="G599" s="43">
        <f t="shared" si="34"/>
        <v>0</v>
      </c>
    </row>
    <row r="600" spans="1:7">
      <c r="A600" s="49"/>
      <c r="B600" s="62"/>
      <c r="C600" s="10" t="s">
        <v>45</v>
      </c>
      <c r="D600" s="10" t="str">
        <f t="shared" si="36"/>
        <v>کيلوگرم</v>
      </c>
      <c r="E600" s="11">
        <v>3.0000000000000001E-3</v>
      </c>
      <c r="F600" s="43"/>
      <c r="G600" s="43">
        <f t="shared" si="34"/>
        <v>0</v>
      </c>
    </row>
    <row r="601" spans="1:7">
      <c r="A601" s="49"/>
      <c r="B601" s="62"/>
      <c r="C601" s="10" t="s">
        <v>7</v>
      </c>
      <c r="D601" s="10" t="str">
        <f t="shared" si="36"/>
        <v>کيلوگرم</v>
      </c>
      <c r="E601" s="11">
        <v>3.5000000000000003E-2</v>
      </c>
      <c r="F601" s="43"/>
      <c r="G601" s="43">
        <f t="shared" si="34"/>
        <v>0</v>
      </c>
    </row>
    <row r="602" spans="1:7">
      <c r="A602" s="49"/>
      <c r="B602" s="62"/>
      <c r="C602" s="10" t="s">
        <v>326</v>
      </c>
      <c r="D602" s="10" t="str">
        <f t="shared" si="36"/>
        <v>کيلوگرم</v>
      </c>
      <c r="E602" s="11">
        <v>0.03</v>
      </c>
      <c r="F602" s="43"/>
      <c r="G602" s="43">
        <f t="shared" si="34"/>
        <v>0</v>
      </c>
    </row>
    <row r="603" spans="1:7">
      <c r="A603" s="49"/>
      <c r="B603" s="62"/>
      <c r="C603" s="10" t="str">
        <f>"نان لواش  بسته بندي 80 گرمي"</f>
        <v>نان لواش  بسته بندي 80 گرمي</v>
      </c>
      <c r="D603" s="10" t="s">
        <v>11</v>
      </c>
      <c r="E603" s="11">
        <v>1</v>
      </c>
      <c r="F603" s="43"/>
      <c r="G603" s="43">
        <f t="shared" si="34"/>
        <v>0</v>
      </c>
    </row>
    <row r="604" spans="1:7">
      <c r="A604" s="49"/>
      <c r="B604" s="62"/>
      <c r="C604" s="10" t="s">
        <v>2</v>
      </c>
      <c r="D604" s="10" t="str">
        <f>"کيلوگرم"</f>
        <v>کيلوگرم</v>
      </c>
      <c r="E604" s="11">
        <v>0.02</v>
      </c>
      <c r="F604" s="43"/>
      <c r="G604" s="43">
        <f t="shared" si="34"/>
        <v>0</v>
      </c>
    </row>
    <row r="605" spans="1:7">
      <c r="A605" s="49"/>
      <c r="B605" s="62"/>
      <c r="C605" s="10" t="s">
        <v>3</v>
      </c>
      <c r="D605" s="10" t="s">
        <v>4</v>
      </c>
      <c r="E605" s="11">
        <v>0.01</v>
      </c>
      <c r="F605" s="43"/>
      <c r="G605" s="43">
        <f t="shared" si="34"/>
        <v>0</v>
      </c>
    </row>
    <row r="606" spans="1:7">
      <c r="A606" s="49"/>
      <c r="B606" s="62"/>
      <c r="C606" s="10" t="s">
        <v>26</v>
      </c>
      <c r="D606" s="10" t="s">
        <v>4</v>
      </c>
      <c r="E606" s="11">
        <v>2E-3</v>
      </c>
      <c r="F606" s="43"/>
      <c r="G606" s="43">
        <f t="shared" si="34"/>
        <v>0</v>
      </c>
    </row>
    <row r="607" spans="1:7">
      <c r="A607" s="49"/>
      <c r="B607" s="62"/>
      <c r="C607" s="10" t="s">
        <v>17</v>
      </c>
      <c r="D607" s="10" t="str">
        <f>"کيلوگرم"</f>
        <v>کيلوگرم</v>
      </c>
      <c r="E607" s="11">
        <v>5.0000000000000001E-3</v>
      </c>
      <c r="F607" s="43"/>
      <c r="G607" s="43">
        <f t="shared" si="34"/>
        <v>0</v>
      </c>
    </row>
    <row r="608" spans="1:7">
      <c r="A608" s="49"/>
      <c r="B608" s="62"/>
      <c r="C608" s="10" t="s">
        <v>53</v>
      </c>
      <c r="D608" s="10" t="str">
        <f>"کيلوگرم"</f>
        <v>کيلوگرم</v>
      </c>
      <c r="E608" s="11">
        <v>0.03</v>
      </c>
      <c r="F608" s="43"/>
      <c r="G608" s="43">
        <f t="shared" si="34"/>
        <v>0</v>
      </c>
    </row>
    <row r="609" spans="1:7">
      <c r="A609" s="49"/>
      <c r="B609" s="62"/>
      <c r="C609" s="10" t="s">
        <v>237</v>
      </c>
      <c r="D609" s="10" t="str">
        <f>"کيلوگرم"</f>
        <v>کيلوگرم</v>
      </c>
      <c r="E609" s="11">
        <v>0.02</v>
      </c>
      <c r="F609" s="43"/>
      <c r="G609" s="43">
        <f t="shared" si="34"/>
        <v>0</v>
      </c>
    </row>
    <row r="610" spans="1:7">
      <c r="A610" s="49"/>
      <c r="B610" s="62"/>
      <c r="C610" s="2" t="s">
        <v>370</v>
      </c>
      <c r="D610" s="10" t="s">
        <v>173</v>
      </c>
      <c r="E610" s="11">
        <v>1</v>
      </c>
      <c r="F610" s="43"/>
      <c r="G610" s="43">
        <f t="shared" si="34"/>
        <v>0</v>
      </c>
    </row>
    <row r="611" spans="1:7">
      <c r="A611" s="49"/>
      <c r="B611" s="62"/>
      <c r="C611" s="10" t="s">
        <v>287</v>
      </c>
      <c r="D611" s="10" t="str">
        <f>"کيلوگرم"</f>
        <v>کيلوگرم</v>
      </c>
      <c r="E611" s="11">
        <v>1.4999999999999999E-2</v>
      </c>
      <c r="F611" s="43"/>
      <c r="G611" s="43">
        <f t="shared" si="34"/>
        <v>0</v>
      </c>
    </row>
    <row r="612" spans="1:7">
      <c r="A612" s="49"/>
      <c r="B612" s="63"/>
      <c r="C612" s="10" t="s">
        <v>6</v>
      </c>
      <c r="D612" s="10" t="str">
        <f>"کيلوگرم"</f>
        <v>کيلوگرم</v>
      </c>
      <c r="E612" s="11">
        <v>0.05</v>
      </c>
      <c r="F612" s="43"/>
      <c r="G612" s="43">
        <f t="shared" si="34"/>
        <v>0</v>
      </c>
    </row>
    <row r="613" spans="1:7">
      <c r="A613" s="50"/>
      <c r="B613" s="12" t="s">
        <v>171</v>
      </c>
      <c r="C613" s="51" t="s">
        <v>400</v>
      </c>
      <c r="D613" s="52"/>
      <c r="E613" s="9"/>
      <c r="F613" s="43"/>
      <c r="G613" s="43">
        <f t="shared" si="34"/>
        <v>0</v>
      </c>
    </row>
    <row r="614" spans="1:7" ht="22.5" customHeight="1">
      <c r="A614" s="36">
        <v>44</v>
      </c>
      <c r="B614" s="61" t="s">
        <v>206</v>
      </c>
      <c r="C614" s="10" t="str">
        <f>"برنج ايراني درجه 1"</f>
        <v>برنج ايراني درجه 1</v>
      </c>
      <c r="D614" s="10" t="str">
        <f t="shared" ref="D614:D620" si="37">"کيلوگرم"</f>
        <v>کيلوگرم</v>
      </c>
      <c r="E614" s="11">
        <v>0.155</v>
      </c>
      <c r="F614" s="43"/>
      <c r="G614" s="43">
        <f t="shared" si="34"/>
        <v>0</v>
      </c>
    </row>
    <row r="615" spans="1:7">
      <c r="A615" s="49"/>
      <c r="B615" s="62"/>
      <c r="C615" s="10" t="s">
        <v>327</v>
      </c>
      <c r="D615" s="10" t="str">
        <f t="shared" si="37"/>
        <v>کيلوگرم</v>
      </c>
      <c r="E615" s="11">
        <v>0.09</v>
      </c>
      <c r="F615" s="43"/>
      <c r="G615" s="43">
        <f t="shared" si="34"/>
        <v>0</v>
      </c>
    </row>
    <row r="616" spans="1:7">
      <c r="A616" s="49"/>
      <c r="B616" s="62"/>
      <c r="C616" s="10" t="s">
        <v>44</v>
      </c>
      <c r="D616" s="10" t="str">
        <f t="shared" si="37"/>
        <v>کيلوگرم</v>
      </c>
      <c r="E616" s="11">
        <v>0.03</v>
      </c>
      <c r="F616" s="43"/>
      <c r="G616" s="43">
        <f t="shared" si="34"/>
        <v>0</v>
      </c>
    </row>
    <row r="617" spans="1:7">
      <c r="A617" s="49"/>
      <c r="B617" s="62"/>
      <c r="C617" s="10" t="s">
        <v>34</v>
      </c>
      <c r="D617" s="10" t="str">
        <f t="shared" si="37"/>
        <v>کيلوگرم</v>
      </c>
      <c r="E617" s="11">
        <v>0.12</v>
      </c>
      <c r="F617" s="43"/>
      <c r="G617" s="43">
        <f t="shared" si="34"/>
        <v>0</v>
      </c>
    </row>
    <row r="618" spans="1:7">
      <c r="A618" s="49"/>
      <c r="B618" s="62"/>
      <c r="C618" s="10" t="s">
        <v>7</v>
      </c>
      <c r="D618" s="10" t="str">
        <f t="shared" si="37"/>
        <v>کيلوگرم</v>
      </c>
      <c r="E618" s="11">
        <v>0.03</v>
      </c>
      <c r="F618" s="43"/>
      <c r="G618" s="43">
        <f t="shared" si="34"/>
        <v>0</v>
      </c>
    </row>
    <row r="619" spans="1:7">
      <c r="A619" s="49"/>
      <c r="B619" s="62"/>
      <c r="C619" s="10" t="s">
        <v>17</v>
      </c>
      <c r="D619" s="10" t="str">
        <f t="shared" si="37"/>
        <v>کيلوگرم</v>
      </c>
      <c r="E619" s="11">
        <v>3.5000000000000003E-2</v>
      </c>
      <c r="F619" s="43"/>
      <c r="G619" s="43">
        <f t="shared" si="34"/>
        <v>0</v>
      </c>
    </row>
    <row r="620" spans="1:7">
      <c r="A620" s="49"/>
      <c r="B620" s="62"/>
      <c r="C620" s="10" t="s">
        <v>45</v>
      </c>
      <c r="D620" s="10" t="str">
        <f t="shared" si="37"/>
        <v>کيلوگرم</v>
      </c>
      <c r="E620" s="11">
        <v>3.0000000000000001E-3</v>
      </c>
      <c r="F620" s="43"/>
      <c r="G620" s="43">
        <f t="shared" si="34"/>
        <v>0</v>
      </c>
    </row>
    <row r="621" spans="1:7">
      <c r="A621" s="49"/>
      <c r="B621" s="62"/>
      <c r="C621" s="10" t="str">
        <f>"نان لواش  بسته بندي 80 گرمي"</f>
        <v>نان لواش  بسته بندي 80 گرمي</v>
      </c>
      <c r="D621" s="10" t="s">
        <v>11</v>
      </c>
      <c r="E621" s="11">
        <v>1</v>
      </c>
      <c r="F621" s="43"/>
      <c r="G621" s="43">
        <f t="shared" si="34"/>
        <v>0</v>
      </c>
    </row>
    <row r="622" spans="1:7">
      <c r="A622" s="49"/>
      <c r="B622" s="62"/>
      <c r="C622" s="10" t="s">
        <v>2</v>
      </c>
      <c r="D622" s="10" t="str">
        <f>"کيلوگرم"</f>
        <v>کيلوگرم</v>
      </c>
      <c r="E622" s="11">
        <v>0.02</v>
      </c>
      <c r="F622" s="43"/>
      <c r="G622" s="43">
        <f t="shared" si="34"/>
        <v>0</v>
      </c>
    </row>
    <row r="623" spans="1:7">
      <c r="A623" s="49"/>
      <c r="B623" s="62"/>
      <c r="C623" s="10" t="s">
        <v>3</v>
      </c>
      <c r="D623" s="10" t="s">
        <v>4</v>
      </c>
      <c r="E623" s="11">
        <v>0.01</v>
      </c>
      <c r="F623" s="43"/>
      <c r="G623" s="43">
        <f t="shared" si="34"/>
        <v>0</v>
      </c>
    </row>
    <row r="624" spans="1:7">
      <c r="A624" s="49"/>
      <c r="B624" s="62"/>
      <c r="C624" s="10" t="s">
        <v>26</v>
      </c>
      <c r="D624" s="10" t="s">
        <v>4</v>
      </c>
      <c r="E624" s="11">
        <v>2E-3</v>
      </c>
      <c r="F624" s="43"/>
      <c r="G624" s="43">
        <f t="shared" si="34"/>
        <v>0</v>
      </c>
    </row>
    <row r="625" spans="1:7">
      <c r="A625" s="49"/>
      <c r="B625" s="62"/>
      <c r="C625" s="10" t="s">
        <v>6</v>
      </c>
      <c r="D625" s="10" t="str">
        <f>"کيلوگرم"</f>
        <v>کيلوگرم</v>
      </c>
      <c r="E625" s="11">
        <v>0.05</v>
      </c>
      <c r="F625" s="43"/>
      <c r="G625" s="43">
        <f t="shared" si="34"/>
        <v>0</v>
      </c>
    </row>
    <row r="626" spans="1:7">
      <c r="A626" s="49"/>
      <c r="B626" s="62"/>
      <c r="C626" s="10" t="s">
        <v>287</v>
      </c>
      <c r="D626" s="10" t="str">
        <f>"کيلوگرم"</f>
        <v>کيلوگرم</v>
      </c>
      <c r="E626" s="11">
        <v>1.4999999999999999E-2</v>
      </c>
      <c r="F626" s="43"/>
      <c r="G626" s="43">
        <f t="shared" si="34"/>
        <v>0</v>
      </c>
    </row>
    <row r="627" spans="1:7">
      <c r="A627" s="49"/>
      <c r="B627" s="63"/>
      <c r="C627" s="2" t="s">
        <v>370</v>
      </c>
      <c r="D627" s="10" t="s">
        <v>173</v>
      </c>
      <c r="E627" s="11">
        <v>1</v>
      </c>
      <c r="F627" s="43"/>
      <c r="G627" s="43">
        <f t="shared" si="34"/>
        <v>0</v>
      </c>
    </row>
    <row r="628" spans="1:7">
      <c r="A628" s="50"/>
      <c r="B628" s="12" t="s">
        <v>171</v>
      </c>
      <c r="C628" s="51" t="s">
        <v>400</v>
      </c>
      <c r="D628" s="52"/>
      <c r="E628" s="9"/>
      <c r="F628" s="43"/>
      <c r="G628" s="43">
        <f t="shared" si="34"/>
        <v>0</v>
      </c>
    </row>
    <row r="629" spans="1:7">
      <c r="A629" s="18"/>
      <c r="B629" s="18"/>
      <c r="C629" s="19" t="s">
        <v>330</v>
      </c>
      <c r="D629" s="18"/>
      <c r="E629" s="18"/>
      <c r="F629" s="43"/>
      <c r="G629" s="43">
        <f t="shared" si="34"/>
        <v>0</v>
      </c>
    </row>
    <row r="630" spans="1:7" ht="22.5" customHeight="1">
      <c r="A630" s="36">
        <v>45</v>
      </c>
      <c r="B630" s="53" t="s">
        <v>359</v>
      </c>
      <c r="C630" s="10" t="s">
        <v>318</v>
      </c>
      <c r="D630" s="10" t="str">
        <f>"کيلوگرم"</f>
        <v>کيلوگرم</v>
      </c>
      <c r="E630" s="11">
        <v>0.12</v>
      </c>
      <c r="F630" s="43"/>
      <c r="G630" s="43">
        <f t="shared" si="34"/>
        <v>0</v>
      </c>
    </row>
    <row r="631" spans="1:7">
      <c r="A631" s="49"/>
      <c r="B631" s="54"/>
      <c r="C631" s="10" t="s">
        <v>34</v>
      </c>
      <c r="D631" s="10" t="str">
        <f>"کيلوگرم"</f>
        <v>کيلوگرم</v>
      </c>
      <c r="E631" s="11">
        <v>0.16</v>
      </c>
      <c r="F631" s="43"/>
      <c r="G631" s="43">
        <f t="shared" si="34"/>
        <v>0</v>
      </c>
    </row>
    <row r="632" spans="1:7">
      <c r="A632" s="49"/>
      <c r="B632" s="54"/>
      <c r="C632" s="10" t="s">
        <v>8</v>
      </c>
      <c r="D632" s="10" t="str">
        <f>"کيلوگرم"</f>
        <v>کيلوگرم</v>
      </c>
      <c r="E632" s="11">
        <v>0.03</v>
      </c>
      <c r="F632" s="43"/>
      <c r="G632" s="43">
        <f t="shared" si="34"/>
        <v>0</v>
      </c>
    </row>
    <row r="633" spans="1:7">
      <c r="A633" s="49"/>
      <c r="B633" s="54"/>
      <c r="C633" s="10" t="s">
        <v>7</v>
      </c>
      <c r="D633" s="10" t="str">
        <f>"کيلوگرم"</f>
        <v>کيلوگرم</v>
      </c>
      <c r="E633" s="11">
        <v>0.1</v>
      </c>
      <c r="F633" s="43"/>
      <c r="G633" s="43">
        <f t="shared" si="34"/>
        <v>0</v>
      </c>
    </row>
    <row r="634" spans="1:7">
      <c r="A634" s="49"/>
      <c r="B634" s="54"/>
      <c r="C634" s="10" t="str">
        <f>"نان لواش  بسته بندي 80 گرمي"</f>
        <v>نان لواش  بسته بندي 80 گرمي</v>
      </c>
      <c r="D634" s="10" t="s">
        <v>11</v>
      </c>
      <c r="E634" s="11">
        <v>2</v>
      </c>
      <c r="F634" s="43"/>
      <c r="G634" s="43">
        <f t="shared" si="34"/>
        <v>0</v>
      </c>
    </row>
    <row r="635" spans="1:7">
      <c r="A635" s="49"/>
      <c r="B635" s="54"/>
      <c r="C635" s="10" t="s">
        <v>6</v>
      </c>
      <c r="D635" s="10" t="str">
        <f>"کيلوگرم"</f>
        <v>کيلوگرم</v>
      </c>
      <c r="E635" s="11">
        <v>0.05</v>
      </c>
      <c r="F635" s="43"/>
      <c r="G635" s="43">
        <f t="shared" si="34"/>
        <v>0</v>
      </c>
    </row>
    <row r="636" spans="1:7">
      <c r="A636" s="49"/>
      <c r="B636" s="54"/>
      <c r="C636" s="10" t="s">
        <v>31</v>
      </c>
      <c r="D636" s="10" t="str">
        <f>"کيلوگرم"</f>
        <v>کيلوگرم</v>
      </c>
      <c r="E636" s="11">
        <v>7.0000000000000007E-2</v>
      </c>
      <c r="F636" s="43"/>
      <c r="G636" s="43">
        <f t="shared" si="34"/>
        <v>0</v>
      </c>
    </row>
    <row r="637" spans="1:7">
      <c r="A637" s="49"/>
      <c r="B637" s="54"/>
      <c r="C637" s="10" t="s">
        <v>399</v>
      </c>
      <c r="D637" s="10" t="s">
        <v>292</v>
      </c>
      <c r="E637" s="11">
        <v>0.02</v>
      </c>
      <c r="F637" s="43"/>
      <c r="G637" s="43">
        <f t="shared" si="34"/>
        <v>0</v>
      </c>
    </row>
    <row r="638" spans="1:7">
      <c r="A638" s="49"/>
      <c r="B638" s="54"/>
      <c r="C638" s="10" t="s">
        <v>61</v>
      </c>
      <c r="D638" s="10" t="s">
        <v>10</v>
      </c>
      <c r="E638" s="11">
        <v>0.33</v>
      </c>
      <c r="F638" s="43"/>
      <c r="G638" s="43">
        <f t="shared" si="34"/>
        <v>0</v>
      </c>
    </row>
    <row r="639" spans="1:7">
      <c r="A639" s="49"/>
      <c r="B639" s="60"/>
      <c r="C639" s="2" t="s">
        <v>370</v>
      </c>
      <c r="D639" s="10" t="s">
        <v>173</v>
      </c>
      <c r="E639" s="11">
        <v>1</v>
      </c>
      <c r="F639" s="43"/>
      <c r="G639" s="43">
        <f t="shared" si="34"/>
        <v>0</v>
      </c>
    </row>
    <row r="640" spans="1:7">
      <c r="A640" s="50"/>
      <c r="B640" s="12" t="s">
        <v>171</v>
      </c>
      <c r="C640" s="64" t="s">
        <v>146</v>
      </c>
      <c r="D640" s="65"/>
      <c r="E640" s="9"/>
      <c r="F640" s="43"/>
      <c r="G640" s="43">
        <f t="shared" si="34"/>
        <v>0</v>
      </c>
    </row>
    <row r="641" spans="1:7">
      <c r="A641" s="36">
        <v>46</v>
      </c>
      <c r="B641" s="36" t="s">
        <v>90</v>
      </c>
      <c r="C641" s="10" t="s">
        <v>89</v>
      </c>
      <c r="D641" s="10" t="str">
        <f>"کيلوگرم"</f>
        <v>کيلوگرم</v>
      </c>
      <c r="E641" s="11">
        <v>0.18</v>
      </c>
      <c r="F641" s="43"/>
      <c r="G641" s="43">
        <f t="shared" si="34"/>
        <v>0</v>
      </c>
    </row>
    <row r="642" spans="1:7">
      <c r="A642" s="49"/>
      <c r="B642" s="49"/>
      <c r="C642" s="10" t="s">
        <v>318</v>
      </c>
      <c r="D642" s="10" t="str">
        <f>"کيلوگرم"</f>
        <v>کيلوگرم</v>
      </c>
      <c r="E642" s="11">
        <v>0.1</v>
      </c>
      <c r="F642" s="43"/>
      <c r="G642" s="43">
        <f t="shared" si="34"/>
        <v>0</v>
      </c>
    </row>
    <row r="643" spans="1:7">
      <c r="A643" s="49"/>
      <c r="B643" s="49"/>
      <c r="C643" s="10" t="s">
        <v>17</v>
      </c>
      <c r="D643" s="10" t="str">
        <f>"کيلوگرم"</f>
        <v>کيلوگرم</v>
      </c>
      <c r="E643" s="11">
        <v>0.03</v>
      </c>
      <c r="F643" s="43"/>
      <c r="G643" s="43">
        <f t="shared" ref="G643:G706" si="38">F643*E643</f>
        <v>0</v>
      </c>
    </row>
    <row r="644" spans="1:7">
      <c r="A644" s="49"/>
      <c r="B644" s="49"/>
      <c r="C644" s="10" t="s">
        <v>7</v>
      </c>
      <c r="D644" s="10" t="str">
        <f>"کيلوگرم"</f>
        <v>کيلوگرم</v>
      </c>
      <c r="E644" s="11">
        <v>0.03</v>
      </c>
      <c r="F644" s="43"/>
      <c r="G644" s="43">
        <f t="shared" si="38"/>
        <v>0</v>
      </c>
    </row>
    <row r="645" spans="1:7">
      <c r="A645" s="49"/>
      <c r="B645" s="49"/>
      <c r="C645" s="10" t="str">
        <f>"نان لواش  بسته بندي 80 گرمي"</f>
        <v>نان لواش  بسته بندي 80 گرمي</v>
      </c>
      <c r="D645" s="10" t="s">
        <v>11</v>
      </c>
      <c r="E645" s="11">
        <v>1</v>
      </c>
      <c r="F645" s="43"/>
      <c r="G645" s="43">
        <f t="shared" si="38"/>
        <v>0</v>
      </c>
    </row>
    <row r="646" spans="1:7">
      <c r="A646" s="49"/>
      <c r="B646" s="49"/>
      <c r="C646" s="10" t="s">
        <v>2</v>
      </c>
      <c r="D646" s="10" t="str">
        <f>"کيلوگرم"</f>
        <v>کيلوگرم</v>
      </c>
      <c r="E646" s="11">
        <v>0.01</v>
      </c>
      <c r="F646" s="43"/>
      <c r="G646" s="43">
        <f t="shared" si="38"/>
        <v>0</v>
      </c>
    </row>
    <row r="647" spans="1:7">
      <c r="A647" s="49"/>
      <c r="B647" s="49"/>
      <c r="C647" s="10" t="s">
        <v>3</v>
      </c>
      <c r="D647" s="10" t="s">
        <v>4</v>
      </c>
      <c r="E647" s="11">
        <v>5.0000000000000001E-3</v>
      </c>
      <c r="F647" s="43"/>
      <c r="G647" s="43">
        <f t="shared" si="38"/>
        <v>0</v>
      </c>
    </row>
    <row r="648" spans="1:7">
      <c r="A648" s="49"/>
      <c r="B648" s="49"/>
      <c r="C648" s="10" t="s">
        <v>96</v>
      </c>
      <c r="D648" s="10" t="str">
        <f>"کيلوگرم"</f>
        <v>کيلوگرم</v>
      </c>
      <c r="E648" s="11">
        <v>0.02</v>
      </c>
      <c r="F648" s="43"/>
      <c r="G648" s="43">
        <f t="shared" si="38"/>
        <v>0</v>
      </c>
    </row>
    <row r="649" spans="1:7">
      <c r="A649" s="49"/>
      <c r="B649" s="49"/>
      <c r="C649" s="10" t="s">
        <v>6</v>
      </c>
      <c r="D649" s="10" t="str">
        <f>"کيلوگرم"</f>
        <v>کيلوگرم</v>
      </c>
      <c r="E649" s="11">
        <v>0.04</v>
      </c>
      <c r="F649" s="43"/>
      <c r="G649" s="43">
        <f t="shared" si="38"/>
        <v>0</v>
      </c>
    </row>
    <row r="650" spans="1:7">
      <c r="A650" s="49"/>
      <c r="B650" s="49"/>
      <c r="C650" s="10" t="s">
        <v>179</v>
      </c>
      <c r="D650" s="10" t="str">
        <f>"کيلوگرم"</f>
        <v>کيلوگرم</v>
      </c>
      <c r="E650" s="20">
        <v>0.06</v>
      </c>
      <c r="F650" s="43"/>
      <c r="G650" s="43">
        <f t="shared" si="38"/>
        <v>0</v>
      </c>
    </row>
    <row r="651" spans="1:7">
      <c r="A651" s="49"/>
      <c r="B651" s="50"/>
      <c r="C651" s="2" t="s">
        <v>370</v>
      </c>
      <c r="D651" s="10" t="s">
        <v>173</v>
      </c>
      <c r="E651" s="11">
        <v>1</v>
      </c>
      <c r="F651" s="43"/>
      <c r="G651" s="43">
        <f t="shared" si="38"/>
        <v>0</v>
      </c>
    </row>
    <row r="652" spans="1:7">
      <c r="A652" s="50"/>
      <c r="B652" s="12" t="s">
        <v>171</v>
      </c>
      <c r="C652" s="64" t="s">
        <v>146</v>
      </c>
      <c r="D652" s="65"/>
      <c r="E652" s="9"/>
      <c r="F652" s="43"/>
      <c r="G652" s="43">
        <f t="shared" si="38"/>
        <v>0</v>
      </c>
    </row>
    <row r="653" spans="1:7">
      <c r="A653" s="36">
        <v>47</v>
      </c>
      <c r="B653" s="36" t="s">
        <v>123</v>
      </c>
      <c r="C653" s="10" t="s">
        <v>89</v>
      </c>
      <c r="D653" s="10" t="str">
        <f t="shared" ref="D653:D658" si="39">"کيلوگرم"</f>
        <v>کيلوگرم</v>
      </c>
      <c r="E653" s="11">
        <v>0.17</v>
      </c>
      <c r="F653" s="43"/>
      <c r="G653" s="43">
        <f t="shared" si="38"/>
        <v>0</v>
      </c>
    </row>
    <row r="654" spans="1:7">
      <c r="A654" s="49"/>
      <c r="B654" s="49"/>
      <c r="C654" s="10" t="s">
        <v>318</v>
      </c>
      <c r="D654" s="10" t="str">
        <f t="shared" si="39"/>
        <v>کيلوگرم</v>
      </c>
      <c r="E654" s="11">
        <v>0.03</v>
      </c>
      <c r="F654" s="43"/>
      <c r="G654" s="43">
        <f t="shared" si="38"/>
        <v>0</v>
      </c>
    </row>
    <row r="655" spans="1:7">
      <c r="A655" s="49"/>
      <c r="B655" s="49"/>
      <c r="C655" s="10" t="s">
        <v>76</v>
      </c>
      <c r="D655" s="10" t="str">
        <f t="shared" si="39"/>
        <v>کيلوگرم</v>
      </c>
      <c r="E655" s="11">
        <v>0.03</v>
      </c>
      <c r="F655" s="43"/>
      <c r="G655" s="43">
        <f t="shared" si="38"/>
        <v>0</v>
      </c>
    </row>
    <row r="656" spans="1:7">
      <c r="A656" s="49"/>
      <c r="B656" s="49"/>
      <c r="C656" s="10" t="s">
        <v>55</v>
      </c>
      <c r="D656" s="10" t="str">
        <f t="shared" si="39"/>
        <v>کيلوگرم</v>
      </c>
      <c r="E656" s="11">
        <v>0.1</v>
      </c>
      <c r="F656" s="43"/>
      <c r="G656" s="43">
        <f t="shared" si="38"/>
        <v>0</v>
      </c>
    </row>
    <row r="657" spans="1:7">
      <c r="A657" s="49"/>
      <c r="B657" s="49"/>
      <c r="C657" s="10" t="s">
        <v>17</v>
      </c>
      <c r="D657" s="10" t="str">
        <f t="shared" si="39"/>
        <v>کيلوگرم</v>
      </c>
      <c r="E657" s="11">
        <v>2.5000000000000001E-2</v>
      </c>
      <c r="F657" s="43"/>
      <c r="G657" s="43">
        <f t="shared" si="38"/>
        <v>0</v>
      </c>
    </row>
    <row r="658" spans="1:7">
      <c r="A658" s="49"/>
      <c r="B658" s="49"/>
      <c r="C658" s="10" t="s">
        <v>7</v>
      </c>
      <c r="D658" s="10" t="str">
        <f t="shared" si="39"/>
        <v>کيلوگرم</v>
      </c>
      <c r="E658" s="11">
        <v>0.03</v>
      </c>
      <c r="F658" s="43"/>
      <c r="G658" s="43">
        <f t="shared" si="38"/>
        <v>0</v>
      </c>
    </row>
    <row r="659" spans="1:7">
      <c r="A659" s="49"/>
      <c r="B659" s="49"/>
      <c r="C659" s="10" t="str">
        <f>"نان لواش  بسته بندي 80 گرمي"</f>
        <v>نان لواش  بسته بندي 80 گرمي</v>
      </c>
      <c r="D659" s="10" t="s">
        <v>11</v>
      </c>
      <c r="E659" s="11">
        <v>1</v>
      </c>
      <c r="F659" s="43"/>
      <c r="G659" s="43">
        <f t="shared" si="38"/>
        <v>0</v>
      </c>
    </row>
    <row r="660" spans="1:7">
      <c r="A660" s="49"/>
      <c r="B660" s="49"/>
      <c r="C660" s="10" t="s">
        <v>3</v>
      </c>
      <c r="D660" s="10" t="s">
        <v>4</v>
      </c>
      <c r="E660" s="11">
        <v>5.0000000000000001E-3</v>
      </c>
      <c r="F660" s="43"/>
      <c r="G660" s="43">
        <f t="shared" si="38"/>
        <v>0</v>
      </c>
    </row>
    <row r="661" spans="1:7">
      <c r="A661" s="49"/>
      <c r="B661" s="49"/>
      <c r="C661" s="10" t="s">
        <v>2</v>
      </c>
      <c r="D661" s="10" t="str">
        <f>"کيلوگرم"</f>
        <v>کيلوگرم</v>
      </c>
      <c r="E661" s="11">
        <v>0.01</v>
      </c>
      <c r="F661" s="43"/>
      <c r="G661" s="43">
        <f t="shared" si="38"/>
        <v>0</v>
      </c>
    </row>
    <row r="662" spans="1:7">
      <c r="A662" s="49"/>
      <c r="B662" s="49"/>
      <c r="C662" s="10" t="s">
        <v>6</v>
      </c>
      <c r="D662" s="10" t="str">
        <f>"کيلوگرم"</f>
        <v>کيلوگرم</v>
      </c>
      <c r="E662" s="11">
        <v>0.04</v>
      </c>
      <c r="F662" s="43"/>
      <c r="G662" s="43">
        <f t="shared" si="38"/>
        <v>0</v>
      </c>
    </row>
    <row r="663" spans="1:7">
      <c r="A663" s="49"/>
      <c r="B663" s="50"/>
      <c r="C663" s="2" t="s">
        <v>370</v>
      </c>
      <c r="D663" s="10" t="s">
        <v>173</v>
      </c>
      <c r="E663" s="11">
        <v>1</v>
      </c>
      <c r="F663" s="43"/>
      <c r="G663" s="43">
        <f t="shared" si="38"/>
        <v>0</v>
      </c>
    </row>
    <row r="664" spans="1:7">
      <c r="A664" s="50"/>
      <c r="B664" s="12" t="s">
        <v>171</v>
      </c>
      <c r="C664" s="64" t="s">
        <v>146</v>
      </c>
      <c r="D664" s="65"/>
      <c r="E664" s="9"/>
      <c r="F664" s="43"/>
      <c r="G664" s="43">
        <f t="shared" si="38"/>
        <v>0</v>
      </c>
    </row>
    <row r="665" spans="1:7">
      <c r="A665" s="36">
        <v>48</v>
      </c>
      <c r="B665" s="36" t="s">
        <v>91</v>
      </c>
      <c r="C665" s="10" t="s">
        <v>8</v>
      </c>
      <c r="D665" s="10" t="str">
        <f>"کيلوگرم"</f>
        <v>کيلوگرم</v>
      </c>
      <c r="E665" s="11">
        <v>0.3</v>
      </c>
      <c r="F665" s="43"/>
      <c r="G665" s="43">
        <f t="shared" si="38"/>
        <v>0</v>
      </c>
    </row>
    <row r="666" spans="1:7">
      <c r="A666" s="49"/>
      <c r="B666" s="49"/>
      <c r="C666" s="10" t="s">
        <v>61</v>
      </c>
      <c r="D666" s="10" t="s">
        <v>10</v>
      </c>
      <c r="E666" s="11">
        <v>0.5</v>
      </c>
      <c r="F666" s="43"/>
      <c r="G666" s="43">
        <f t="shared" si="38"/>
        <v>0</v>
      </c>
    </row>
    <row r="667" spans="1:7">
      <c r="A667" s="49"/>
      <c r="B667" s="49"/>
      <c r="C667" s="10" t="s">
        <v>7</v>
      </c>
      <c r="D667" s="10" t="str">
        <f>"کيلوگرم"</f>
        <v>کيلوگرم</v>
      </c>
      <c r="E667" s="11">
        <v>0.1</v>
      </c>
      <c r="F667" s="43"/>
      <c r="G667" s="43">
        <f t="shared" si="38"/>
        <v>0</v>
      </c>
    </row>
    <row r="668" spans="1:7">
      <c r="A668" s="49"/>
      <c r="B668" s="49"/>
      <c r="C668" s="10" t="str">
        <f>"نان لواش  بسته بندي 80 گرمي"</f>
        <v>نان لواش  بسته بندي 80 گرمي</v>
      </c>
      <c r="D668" s="10" t="s">
        <v>11</v>
      </c>
      <c r="E668" s="11">
        <v>2</v>
      </c>
      <c r="F668" s="43"/>
      <c r="G668" s="43">
        <f t="shared" si="38"/>
        <v>0</v>
      </c>
    </row>
    <row r="669" spans="1:7">
      <c r="A669" s="49"/>
      <c r="B669" s="49"/>
      <c r="C669" s="10" t="s">
        <v>3</v>
      </c>
      <c r="D669" s="10" t="s">
        <v>4</v>
      </c>
      <c r="E669" s="11">
        <v>0.01</v>
      </c>
      <c r="F669" s="43"/>
      <c r="G669" s="43">
        <f t="shared" si="38"/>
        <v>0</v>
      </c>
    </row>
    <row r="670" spans="1:7">
      <c r="A670" s="49"/>
      <c r="B670" s="49"/>
      <c r="C670" s="10" t="s">
        <v>31</v>
      </c>
      <c r="D670" s="10" t="str">
        <f>"کيلوگرم"</f>
        <v>کيلوگرم</v>
      </c>
      <c r="E670" s="11">
        <v>0.05</v>
      </c>
      <c r="F670" s="43"/>
      <c r="G670" s="43">
        <f t="shared" si="38"/>
        <v>0</v>
      </c>
    </row>
    <row r="671" spans="1:7">
      <c r="A671" s="49"/>
      <c r="B671" s="49"/>
      <c r="C671" s="10" t="s">
        <v>6</v>
      </c>
      <c r="D671" s="10" t="str">
        <f>"کيلوگرم"</f>
        <v>کيلوگرم</v>
      </c>
      <c r="E671" s="11">
        <v>1.4999999999999999E-2</v>
      </c>
      <c r="F671" s="43"/>
      <c r="G671" s="43">
        <f t="shared" si="38"/>
        <v>0</v>
      </c>
    </row>
    <row r="672" spans="1:7">
      <c r="A672" s="49"/>
      <c r="B672" s="49"/>
      <c r="C672" s="10" t="s">
        <v>20</v>
      </c>
      <c r="D672" s="10" t="str">
        <f>"کيلوگرم"</f>
        <v>کيلوگرم</v>
      </c>
      <c r="E672" s="11">
        <v>0.01</v>
      </c>
      <c r="F672" s="43"/>
      <c r="G672" s="43">
        <f t="shared" si="38"/>
        <v>0</v>
      </c>
    </row>
    <row r="673" spans="1:72">
      <c r="A673" s="49"/>
      <c r="B673" s="49"/>
      <c r="C673" s="10" t="s">
        <v>312</v>
      </c>
      <c r="D673" s="10" t="str">
        <f>"کيلوگرم"</f>
        <v>کيلوگرم</v>
      </c>
      <c r="E673" s="20">
        <v>0.2</v>
      </c>
      <c r="F673" s="43"/>
      <c r="G673" s="43">
        <f t="shared" si="38"/>
        <v>0</v>
      </c>
    </row>
    <row r="674" spans="1:72">
      <c r="A674" s="49"/>
      <c r="B674" s="50"/>
      <c r="C674" s="2" t="s">
        <v>370</v>
      </c>
      <c r="D674" s="10" t="s">
        <v>173</v>
      </c>
      <c r="E674" s="11">
        <v>1</v>
      </c>
      <c r="F674" s="43"/>
      <c r="G674" s="43">
        <f t="shared" si="38"/>
        <v>0</v>
      </c>
    </row>
    <row r="675" spans="1:72">
      <c r="A675" s="50"/>
      <c r="B675" s="12" t="s">
        <v>171</v>
      </c>
      <c r="C675" s="64" t="s">
        <v>146</v>
      </c>
      <c r="D675" s="65"/>
      <c r="E675" s="9"/>
      <c r="F675" s="43"/>
      <c r="G675" s="43">
        <f t="shared" si="38"/>
        <v>0</v>
      </c>
    </row>
    <row r="676" spans="1:72" ht="22.5" customHeight="1">
      <c r="A676" s="36">
        <v>49</v>
      </c>
      <c r="B676" s="53" t="s">
        <v>414</v>
      </c>
      <c r="C676" s="10" t="s">
        <v>8</v>
      </c>
      <c r="D676" s="10" t="str">
        <f>"کيلوگرم"</f>
        <v>کيلوگرم</v>
      </c>
      <c r="E676" s="11">
        <v>0.3</v>
      </c>
      <c r="F676" s="43"/>
      <c r="G676" s="43">
        <f t="shared" si="38"/>
        <v>0</v>
      </c>
    </row>
    <row r="677" spans="1:72">
      <c r="A677" s="49"/>
      <c r="B677" s="49"/>
      <c r="C677" s="10" t="str">
        <f>"نان لواش  بسته بندي 80 گرمي"</f>
        <v>نان لواش  بسته بندي 80 گرمي</v>
      </c>
      <c r="D677" s="10" t="s">
        <v>11</v>
      </c>
      <c r="E677" s="11">
        <v>2</v>
      </c>
      <c r="F677" s="43"/>
      <c r="G677" s="43">
        <f t="shared" si="38"/>
        <v>0</v>
      </c>
    </row>
    <row r="678" spans="1:72">
      <c r="A678" s="49"/>
      <c r="B678" s="49"/>
      <c r="C678" s="10" t="s">
        <v>3</v>
      </c>
      <c r="D678" s="10" t="s">
        <v>4</v>
      </c>
      <c r="E678" s="11">
        <v>0.01</v>
      </c>
      <c r="F678" s="43"/>
      <c r="G678" s="43">
        <f t="shared" si="38"/>
        <v>0</v>
      </c>
    </row>
    <row r="679" spans="1:72">
      <c r="A679" s="49"/>
      <c r="B679" s="49"/>
      <c r="C679" s="10" t="s">
        <v>6</v>
      </c>
      <c r="D679" s="10" t="str">
        <f>"کيلوگرم"</f>
        <v>کيلوگرم</v>
      </c>
      <c r="E679" s="11">
        <v>1.4999999999999999E-2</v>
      </c>
      <c r="F679" s="43"/>
      <c r="G679" s="43">
        <f t="shared" si="38"/>
        <v>0</v>
      </c>
    </row>
    <row r="680" spans="1:72">
      <c r="A680" s="49"/>
      <c r="B680" s="49"/>
      <c r="C680" s="10" t="s">
        <v>20</v>
      </c>
      <c r="D680" s="10" t="str">
        <f>"کيلوگرم"</f>
        <v>کيلوگرم</v>
      </c>
      <c r="E680" s="11">
        <v>0.01</v>
      </c>
      <c r="F680" s="43"/>
      <c r="G680" s="43">
        <f t="shared" si="38"/>
        <v>0</v>
      </c>
    </row>
    <row r="681" spans="1:72">
      <c r="A681" s="49"/>
      <c r="B681" s="50"/>
      <c r="C681" s="2" t="s">
        <v>370</v>
      </c>
      <c r="D681" s="10" t="s">
        <v>173</v>
      </c>
      <c r="E681" s="11">
        <v>1</v>
      </c>
      <c r="F681" s="43"/>
      <c r="G681" s="43">
        <f t="shared" si="38"/>
        <v>0</v>
      </c>
    </row>
    <row r="682" spans="1:72">
      <c r="A682" s="50"/>
      <c r="B682" s="12" t="s">
        <v>171</v>
      </c>
      <c r="C682" s="64" t="s">
        <v>146</v>
      </c>
      <c r="D682" s="65"/>
      <c r="E682" s="9"/>
      <c r="F682" s="43"/>
      <c r="G682" s="43">
        <f t="shared" si="38"/>
        <v>0</v>
      </c>
    </row>
    <row r="683" spans="1:72" s="46" customFormat="1">
      <c r="A683" s="25">
        <v>50</v>
      </c>
      <c r="B683" s="66" t="s">
        <v>105</v>
      </c>
      <c r="C683" s="10" t="s">
        <v>431</v>
      </c>
      <c r="D683" s="10" t="str">
        <f>"کيلوگرم"</f>
        <v>کيلوگرم</v>
      </c>
      <c r="E683" s="11">
        <v>0.27</v>
      </c>
      <c r="F683" s="44"/>
      <c r="G683" s="43">
        <f t="shared" si="38"/>
        <v>0</v>
      </c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  <c r="AR683" s="45"/>
      <c r="AS683" s="45"/>
      <c r="AT683" s="45"/>
      <c r="AU683" s="45"/>
      <c r="AV683" s="45"/>
      <c r="AW683" s="45"/>
      <c r="AX683" s="45"/>
      <c r="AY683" s="45"/>
      <c r="AZ683" s="45"/>
      <c r="BA683" s="45"/>
      <c r="BB683" s="45"/>
      <c r="BC683" s="45"/>
      <c r="BD683" s="45"/>
      <c r="BE683" s="45"/>
      <c r="BF683" s="45"/>
      <c r="BG683" s="45"/>
      <c r="BH683" s="45"/>
      <c r="BI683" s="45"/>
      <c r="BJ683" s="45"/>
      <c r="BK683" s="45"/>
      <c r="BL683" s="45"/>
      <c r="BM683" s="45"/>
      <c r="BN683" s="45"/>
      <c r="BO683" s="45"/>
      <c r="BP683" s="45"/>
      <c r="BQ683" s="45"/>
      <c r="BR683" s="45"/>
      <c r="BS683" s="45"/>
      <c r="BT683" s="45"/>
    </row>
    <row r="684" spans="1:72" s="46" customFormat="1">
      <c r="A684" s="25"/>
      <c r="B684" s="67"/>
      <c r="C684" s="10" t="s">
        <v>7</v>
      </c>
      <c r="D684" s="10" t="str">
        <f>"کيلوگرم"</f>
        <v>کيلوگرم</v>
      </c>
      <c r="E684" s="11">
        <v>0.08</v>
      </c>
      <c r="F684" s="44"/>
      <c r="G684" s="43">
        <f t="shared" si="38"/>
        <v>0</v>
      </c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  <c r="AR684" s="45"/>
      <c r="AS684" s="45"/>
      <c r="AT684" s="45"/>
      <c r="AU684" s="45"/>
      <c r="AV684" s="45"/>
      <c r="AW684" s="45"/>
      <c r="AX684" s="45"/>
      <c r="AY684" s="45"/>
      <c r="AZ684" s="45"/>
      <c r="BA684" s="45"/>
      <c r="BB684" s="45"/>
      <c r="BC684" s="45"/>
      <c r="BD684" s="45"/>
      <c r="BE684" s="45"/>
      <c r="BF684" s="45"/>
      <c r="BG684" s="45"/>
      <c r="BH684" s="45"/>
      <c r="BI684" s="45"/>
      <c r="BJ684" s="45"/>
      <c r="BK684" s="45"/>
      <c r="BL684" s="45"/>
      <c r="BM684" s="45"/>
      <c r="BN684" s="45"/>
      <c r="BO684" s="45"/>
      <c r="BP684" s="45"/>
      <c r="BQ684" s="45"/>
      <c r="BR684" s="45"/>
      <c r="BS684" s="45"/>
      <c r="BT684" s="45"/>
    </row>
    <row r="685" spans="1:72" s="46" customFormat="1">
      <c r="A685" s="25"/>
      <c r="B685" s="67"/>
      <c r="C685" s="10" t="str">
        <f>"نان لواش  بسته بندي 80 گرمي"</f>
        <v>نان لواش  بسته بندي 80 گرمي</v>
      </c>
      <c r="D685" s="10" t="s">
        <v>11</v>
      </c>
      <c r="E685" s="11">
        <v>2</v>
      </c>
      <c r="F685" s="44"/>
      <c r="G685" s="43">
        <f t="shared" si="38"/>
        <v>0</v>
      </c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  <c r="AR685" s="45"/>
      <c r="AS685" s="45"/>
      <c r="AT685" s="45"/>
      <c r="AU685" s="45"/>
      <c r="AV685" s="45"/>
      <c r="AW685" s="45"/>
      <c r="AX685" s="45"/>
      <c r="AY685" s="45"/>
      <c r="AZ685" s="45"/>
      <c r="BA685" s="45"/>
      <c r="BB685" s="45"/>
      <c r="BC685" s="45"/>
      <c r="BD685" s="45"/>
      <c r="BE685" s="45"/>
      <c r="BF685" s="45"/>
      <c r="BG685" s="45"/>
      <c r="BH685" s="45"/>
      <c r="BI685" s="45"/>
      <c r="BJ685" s="45"/>
      <c r="BK685" s="45"/>
      <c r="BL685" s="45"/>
      <c r="BM685" s="45"/>
      <c r="BN685" s="45"/>
      <c r="BO685" s="45"/>
      <c r="BP685" s="45"/>
      <c r="BQ685" s="45"/>
      <c r="BR685" s="45"/>
      <c r="BS685" s="45"/>
      <c r="BT685" s="45"/>
    </row>
    <row r="686" spans="1:72" s="46" customFormat="1">
      <c r="A686" s="25"/>
      <c r="B686" s="67"/>
      <c r="C686" s="10" t="s">
        <v>84</v>
      </c>
      <c r="D686" s="10" t="str">
        <f>"کيلوگرم"</f>
        <v>کيلوگرم</v>
      </c>
      <c r="E686" s="11">
        <v>0.01</v>
      </c>
      <c r="F686" s="44"/>
      <c r="G686" s="43">
        <f t="shared" si="38"/>
        <v>0</v>
      </c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/>
      <c r="AQ686" s="45"/>
      <c r="AR686" s="45"/>
      <c r="AS686" s="45"/>
      <c r="AT686" s="45"/>
      <c r="AU686" s="45"/>
      <c r="AV686" s="45"/>
      <c r="AW686" s="45"/>
      <c r="AX686" s="45"/>
      <c r="AY686" s="45"/>
      <c r="AZ686" s="45"/>
      <c r="BA686" s="45"/>
      <c r="BB686" s="45"/>
      <c r="BC686" s="45"/>
      <c r="BD686" s="45"/>
      <c r="BE686" s="45"/>
      <c r="BF686" s="45"/>
      <c r="BG686" s="45"/>
      <c r="BH686" s="45"/>
      <c r="BI686" s="45"/>
      <c r="BJ686" s="45"/>
      <c r="BK686" s="45"/>
      <c r="BL686" s="45"/>
      <c r="BM686" s="45"/>
      <c r="BN686" s="45"/>
      <c r="BO686" s="45"/>
      <c r="BP686" s="45"/>
      <c r="BQ686" s="45"/>
      <c r="BR686" s="45"/>
      <c r="BS686" s="45"/>
      <c r="BT686" s="45"/>
    </row>
    <row r="687" spans="1:72" s="46" customFormat="1">
      <c r="A687" s="25"/>
      <c r="B687" s="67"/>
      <c r="C687" s="10" t="s">
        <v>102</v>
      </c>
      <c r="D687" s="10" t="s">
        <v>4</v>
      </c>
      <c r="E687" s="11">
        <v>3.5000000000000003E-2</v>
      </c>
      <c r="F687" s="44"/>
      <c r="G687" s="43">
        <f t="shared" si="38"/>
        <v>0</v>
      </c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/>
      <c r="AQ687" s="45"/>
      <c r="AR687" s="45"/>
      <c r="AS687" s="45"/>
      <c r="AT687" s="45"/>
      <c r="AU687" s="45"/>
      <c r="AV687" s="45"/>
      <c r="AW687" s="45"/>
      <c r="AX687" s="45"/>
      <c r="AY687" s="45"/>
      <c r="AZ687" s="45"/>
      <c r="BA687" s="45"/>
      <c r="BB687" s="45"/>
      <c r="BC687" s="45"/>
      <c r="BD687" s="45"/>
      <c r="BE687" s="45"/>
      <c r="BF687" s="45"/>
      <c r="BG687" s="45"/>
      <c r="BH687" s="45"/>
      <c r="BI687" s="45"/>
      <c r="BJ687" s="45"/>
      <c r="BK687" s="45"/>
      <c r="BL687" s="45"/>
      <c r="BM687" s="45"/>
      <c r="BN687" s="45"/>
      <c r="BO687" s="45"/>
      <c r="BP687" s="45"/>
      <c r="BQ687" s="45"/>
      <c r="BR687" s="45"/>
      <c r="BS687" s="45"/>
      <c r="BT687" s="45"/>
    </row>
    <row r="688" spans="1:72" s="46" customFormat="1">
      <c r="A688" s="25"/>
      <c r="B688" s="67"/>
      <c r="C688" s="10" t="s">
        <v>103</v>
      </c>
      <c r="D688" s="10" t="s">
        <v>4</v>
      </c>
      <c r="E688" s="11">
        <v>0.01</v>
      </c>
      <c r="F688" s="44"/>
      <c r="G688" s="43">
        <f t="shared" si="38"/>
        <v>0</v>
      </c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  <c r="AR688" s="45"/>
      <c r="AS688" s="45"/>
      <c r="AT688" s="45"/>
      <c r="AU688" s="45"/>
      <c r="AV688" s="45"/>
      <c r="AW688" s="45"/>
      <c r="AX688" s="45"/>
      <c r="AY688" s="45"/>
      <c r="AZ688" s="45"/>
      <c r="BA688" s="45"/>
      <c r="BB688" s="45"/>
      <c r="BC688" s="45"/>
      <c r="BD688" s="45"/>
      <c r="BE688" s="45"/>
      <c r="BF688" s="45"/>
      <c r="BG688" s="45"/>
      <c r="BH688" s="45"/>
      <c r="BI688" s="45"/>
      <c r="BJ688" s="45"/>
      <c r="BK688" s="45"/>
      <c r="BL688" s="45"/>
      <c r="BM688" s="45"/>
      <c r="BN688" s="45"/>
      <c r="BO688" s="45"/>
      <c r="BP688" s="45"/>
      <c r="BQ688" s="45"/>
      <c r="BR688" s="45"/>
      <c r="BS688" s="45"/>
      <c r="BT688" s="45"/>
    </row>
    <row r="689" spans="1:72" s="46" customFormat="1">
      <c r="A689" s="25"/>
      <c r="B689" s="67"/>
      <c r="C689" s="10" t="s">
        <v>104</v>
      </c>
      <c r="D689" s="10" t="str">
        <f t="shared" ref="D689:D694" si="40">"کيلوگرم"</f>
        <v>کيلوگرم</v>
      </c>
      <c r="E689" s="11">
        <v>2.5000000000000001E-2</v>
      </c>
      <c r="F689" s="44"/>
      <c r="G689" s="43">
        <f t="shared" si="38"/>
        <v>0</v>
      </c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/>
      <c r="AQ689" s="45"/>
      <c r="AR689" s="45"/>
      <c r="AS689" s="45"/>
      <c r="AT689" s="45"/>
      <c r="AU689" s="45"/>
      <c r="AV689" s="45"/>
      <c r="AW689" s="45"/>
      <c r="AX689" s="45"/>
      <c r="AY689" s="45"/>
      <c r="AZ689" s="45"/>
      <c r="BA689" s="45"/>
      <c r="BB689" s="45"/>
      <c r="BC689" s="45"/>
      <c r="BD689" s="45"/>
      <c r="BE689" s="45"/>
      <c r="BF689" s="45"/>
      <c r="BG689" s="45"/>
      <c r="BH689" s="45"/>
      <c r="BI689" s="45"/>
      <c r="BJ689" s="45"/>
      <c r="BK689" s="45"/>
      <c r="BL689" s="45"/>
      <c r="BM689" s="45"/>
      <c r="BN689" s="45"/>
      <c r="BO689" s="45"/>
      <c r="BP689" s="45"/>
      <c r="BQ689" s="45"/>
      <c r="BR689" s="45"/>
      <c r="BS689" s="45"/>
      <c r="BT689" s="45"/>
    </row>
    <row r="690" spans="1:72" s="46" customFormat="1">
      <c r="A690" s="25"/>
      <c r="B690" s="67"/>
      <c r="C690" s="10" t="s">
        <v>37</v>
      </c>
      <c r="D690" s="10" t="str">
        <f t="shared" si="40"/>
        <v>کيلوگرم</v>
      </c>
      <c r="E690" s="11">
        <v>0.06</v>
      </c>
      <c r="F690" s="44"/>
      <c r="G690" s="43">
        <f t="shared" si="38"/>
        <v>0</v>
      </c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  <c r="BD690" s="45"/>
      <c r="BE690" s="45"/>
      <c r="BF690" s="45"/>
      <c r="BG690" s="45"/>
      <c r="BH690" s="45"/>
      <c r="BI690" s="45"/>
      <c r="BJ690" s="45"/>
      <c r="BK690" s="45"/>
      <c r="BL690" s="45"/>
      <c r="BM690" s="45"/>
      <c r="BN690" s="45"/>
      <c r="BO690" s="45"/>
      <c r="BP690" s="45"/>
      <c r="BQ690" s="45"/>
      <c r="BR690" s="45"/>
      <c r="BS690" s="45"/>
      <c r="BT690" s="45"/>
    </row>
    <row r="691" spans="1:72" s="40" customFormat="1">
      <c r="A691" s="25"/>
      <c r="B691" s="67"/>
      <c r="C691" s="10" t="s">
        <v>23</v>
      </c>
      <c r="D691" s="10" t="str">
        <f t="shared" si="40"/>
        <v>کيلوگرم</v>
      </c>
      <c r="E691" s="11">
        <v>0.04</v>
      </c>
      <c r="F691" s="47"/>
      <c r="G691" s="43">
        <f t="shared" si="38"/>
        <v>0</v>
      </c>
    </row>
    <row r="692" spans="1:72" s="40" customFormat="1">
      <c r="A692" s="25"/>
      <c r="B692" s="67"/>
      <c r="C692" s="10" t="s">
        <v>19</v>
      </c>
      <c r="D692" s="10" t="str">
        <f t="shared" si="40"/>
        <v>کيلوگرم</v>
      </c>
      <c r="E692" s="11">
        <v>1.8200000000000001E-2</v>
      </c>
      <c r="F692" s="47"/>
      <c r="G692" s="43">
        <f t="shared" si="38"/>
        <v>0</v>
      </c>
    </row>
    <row r="693" spans="1:72" s="46" customFormat="1">
      <c r="A693" s="25"/>
      <c r="B693" s="67"/>
      <c r="C693" s="10" t="s">
        <v>81</v>
      </c>
      <c r="D693" s="10" t="str">
        <f t="shared" si="40"/>
        <v>کيلوگرم</v>
      </c>
      <c r="E693" s="11">
        <v>0.01</v>
      </c>
      <c r="F693" s="44"/>
      <c r="G693" s="43">
        <f t="shared" si="38"/>
        <v>0</v>
      </c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/>
      <c r="AQ693" s="45"/>
      <c r="AR693" s="45"/>
      <c r="AS693" s="45"/>
      <c r="AT693" s="45"/>
      <c r="AU693" s="45"/>
      <c r="AV693" s="45"/>
      <c r="AW693" s="45"/>
      <c r="AX693" s="45"/>
      <c r="AY693" s="45"/>
      <c r="AZ693" s="45"/>
      <c r="BA693" s="45"/>
      <c r="BB693" s="45"/>
      <c r="BC693" s="45"/>
      <c r="BD693" s="45"/>
      <c r="BE693" s="45"/>
      <c r="BF693" s="45"/>
      <c r="BG693" s="45"/>
      <c r="BH693" s="45"/>
      <c r="BI693" s="45"/>
      <c r="BJ693" s="45"/>
      <c r="BK693" s="45"/>
      <c r="BL693" s="45"/>
      <c r="BM693" s="45"/>
      <c r="BN693" s="45"/>
      <c r="BO693" s="45"/>
      <c r="BP693" s="45"/>
      <c r="BQ693" s="45"/>
      <c r="BR693" s="45"/>
      <c r="BS693" s="45"/>
      <c r="BT693" s="45"/>
    </row>
    <row r="694" spans="1:72" s="46" customFormat="1">
      <c r="A694" s="25"/>
      <c r="B694" s="67"/>
      <c r="C694" s="10" t="s">
        <v>20</v>
      </c>
      <c r="D694" s="10" t="str">
        <f t="shared" si="40"/>
        <v>کيلوگرم</v>
      </c>
      <c r="E694" s="11">
        <v>8.8000000000000005E-3</v>
      </c>
      <c r="F694" s="44"/>
      <c r="G694" s="43">
        <f t="shared" si="38"/>
        <v>0</v>
      </c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/>
      <c r="AQ694" s="45"/>
      <c r="AR694" s="45"/>
      <c r="AS694" s="45"/>
      <c r="AT694" s="45"/>
      <c r="AU694" s="45"/>
      <c r="AV694" s="45"/>
      <c r="AW694" s="45"/>
      <c r="AX694" s="45"/>
      <c r="AY694" s="45"/>
      <c r="AZ694" s="45"/>
      <c r="BA694" s="45"/>
      <c r="BB694" s="45"/>
      <c r="BC694" s="45"/>
      <c r="BD694" s="45"/>
      <c r="BE694" s="45"/>
      <c r="BF694" s="45"/>
      <c r="BG694" s="45"/>
      <c r="BH694" s="45"/>
      <c r="BI694" s="45"/>
      <c r="BJ694" s="45"/>
      <c r="BK694" s="45"/>
      <c r="BL694" s="45"/>
      <c r="BM694" s="45"/>
      <c r="BN694" s="45"/>
      <c r="BO694" s="45"/>
      <c r="BP694" s="45"/>
      <c r="BQ694" s="45"/>
      <c r="BR694" s="45"/>
      <c r="BS694" s="45"/>
      <c r="BT694" s="45"/>
    </row>
    <row r="695" spans="1:72" s="40" customFormat="1">
      <c r="A695" s="25"/>
      <c r="B695" s="67"/>
      <c r="C695" s="10" t="s">
        <v>88</v>
      </c>
      <c r="D695" s="10" t="s">
        <v>4</v>
      </c>
      <c r="E695" s="11">
        <v>5.0000000000000001E-4</v>
      </c>
      <c r="F695" s="47"/>
      <c r="G695" s="43">
        <f t="shared" si="38"/>
        <v>0</v>
      </c>
    </row>
    <row r="696" spans="1:72" s="40" customFormat="1">
      <c r="A696" s="25"/>
      <c r="B696" s="67"/>
      <c r="C696" s="10" t="s">
        <v>172</v>
      </c>
      <c r="D696" s="10" t="s">
        <v>173</v>
      </c>
      <c r="E696" s="11">
        <v>1</v>
      </c>
      <c r="F696" s="47"/>
      <c r="G696" s="43">
        <f t="shared" si="38"/>
        <v>0</v>
      </c>
    </row>
    <row r="697" spans="1:72" s="40" customFormat="1">
      <c r="A697" s="25"/>
      <c r="B697" s="12" t="s">
        <v>171</v>
      </c>
      <c r="C697" s="64" t="s">
        <v>146</v>
      </c>
      <c r="D697" s="65"/>
      <c r="E697" s="9"/>
      <c r="F697" s="47"/>
      <c r="G697" s="43">
        <f t="shared" si="38"/>
        <v>0</v>
      </c>
    </row>
    <row r="698" spans="1:72">
      <c r="A698" s="36">
        <v>51</v>
      </c>
      <c r="B698" s="36" t="s">
        <v>86</v>
      </c>
      <c r="C698" s="10" t="s">
        <v>3</v>
      </c>
      <c r="D698" s="10" t="s">
        <v>4</v>
      </c>
      <c r="E698" s="11">
        <v>0.01</v>
      </c>
      <c r="F698" s="43"/>
      <c r="G698" s="43">
        <f t="shared" si="38"/>
        <v>0</v>
      </c>
    </row>
    <row r="699" spans="1:72">
      <c r="A699" s="49"/>
      <c r="B699" s="49"/>
      <c r="C699" s="10" t="s">
        <v>31</v>
      </c>
      <c r="D699" s="10" t="str">
        <f>"کيلوگرم"</f>
        <v>کيلوگرم</v>
      </c>
      <c r="E699" s="11">
        <v>0.05</v>
      </c>
      <c r="F699" s="43"/>
      <c r="G699" s="43">
        <f t="shared" si="38"/>
        <v>0</v>
      </c>
    </row>
    <row r="700" spans="1:72">
      <c r="A700" s="49"/>
      <c r="B700" s="49"/>
      <c r="C700" s="10" t="s">
        <v>6</v>
      </c>
      <c r="D700" s="10" t="str">
        <f>"کيلوگرم"</f>
        <v>کيلوگرم</v>
      </c>
      <c r="E700" s="11">
        <v>1.4999999999999999E-2</v>
      </c>
      <c r="F700" s="43"/>
      <c r="G700" s="43">
        <f t="shared" si="38"/>
        <v>0</v>
      </c>
    </row>
    <row r="701" spans="1:72">
      <c r="A701" s="49"/>
      <c r="B701" s="49"/>
      <c r="C701" s="10" t="s">
        <v>61</v>
      </c>
      <c r="D701" s="10" t="s">
        <v>10</v>
      </c>
      <c r="E701" s="11">
        <v>0.5</v>
      </c>
      <c r="F701" s="43"/>
      <c r="G701" s="43">
        <f t="shared" si="38"/>
        <v>0</v>
      </c>
    </row>
    <row r="702" spans="1:72">
      <c r="A702" s="49"/>
      <c r="B702" s="49"/>
      <c r="C702" s="10" t="s">
        <v>284</v>
      </c>
      <c r="D702" s="10" t="str">
        <f>"کيلوگرم"</f>
        <v>کيلوگرم</v>
      </c>
      <c r="E702" s="20">
        <v>0.35</v>
      </c>
      <c r="F702" s="43"/>
      <c r="G702" s="43">
        <f t="shared" si="38"/>
        <v>0</v>
      </c>
    </row>
    <row r="703" spans="1:72">
      <c r="A703" s="49"/>
      <c r="B703" s="49"/>
      <c r="C703" s="10" t="s">
        <v>7</v>
      </c>
      <c r="D703" s="10" t="str">
        <f>"کيلوگرم"</f>
        <v>کيلوگرم</v>
      </c>
      <c r="E703" s="11">
        <v>0.08</v>
      </c>
      <c r="F703" s="43"/>
      <c r="G703" s="43">
        <f t="shared" si="38"/>
        <v>0</v>
      </c>
    </row>
    <row r="704" spans="1:72">
      <c r="A704" s="49"/>
      <c r="B704" s="49"/>
      <c r="C704" s="10" t="s">
        <v>20</v>
      </c>
      <c r="D704" s="10" t="str">
        <f>"کيلوگرم"</f>
        <v>کيلوگرم</v>
      </c>
      <c r="E704" s="11">
        <v>2E-3</v>
      </c>
      <c r="F704" s="43"/>
      <c r="G704" s="43">
        <f t="shared" si="38"/>
        <v>0</v>
      </c>
    </row>
    <row r="705" spans="1:7">
      <c r="A705" s="49"/>
      <c r="B705" s="49"/>
      <c r="C705" s="10" t="str">
        <f>"نان لواش  بسته بندي 80 گرمي"</f>
        <v>نان لواش  بسته بندي 80 گرمي</v>
      </c>
      <c r="D705" s="10" t="s">
        <v>11</v>
      </c>
      <c r="E705" s="11">
        <v>2</v>
      </c>
      <c r="F705" s="43"/>
      <c r="G705" s="43">
        <f t="shared" si="38"/>
        <v>0</v>
      </c>
    </row>
    <row r="706" spans="1:7">
      <c r="A706" s="49"/>
      <c r="B706" s="50"/>
      <c r="C706" s="2" t="s">
        <v>370</v>
      </c>
      <c r="D706" s="10" t="s">
        <v>173</v>
      </c>
      <c r="E706" s="11">
        <v>1</v>
      </c>
      <c r="F706" s="43"/>
      <c r="G706" s="43">
        <f t="shared" si="38"/>
        <v>0</v>
      </c>
    </row>
    <row r="707" spans="1:7">
      <c r="A707" s="50"/>
      <c r="B707" s="12" t="s">
        <v>171</v>
      </c>
      <c r="C707" s="64" t="s">
        <v>146</v>
      </c>
      <c r="D707" s="65"/>
      <c r="E707" s="9"/>
      <c r="F707" s="43"/>
      <c r="G707" s="43">
        <f t="shared" ref="G707:G770" si="41">F707*E707</f>
        <v>0</v>
      </c>
    </row>
    <row r="708" spans="1:7">
      <c r="A708" s="36">
        <v>52</v>
      </c>
      <c r="B708" s="36" t="s">
        <v>95</v>
      </c>
      <c r="C708" s="10" t="s">
        <v>92</v>
      </c>
      <c r="D708" s="10" t="str">
        <f>"کيلوگرم"</f>
        <v>کيلوگرم</v>
      </c>
      <c r="E708" s="11">
        <v>7.0000000000000007E-2</v>
      </c>
      <c r="F708" s="43"/>
      <c r="G708" s="43">
        <f t="shared" si="41"/>
        <v>0</v>
      </c>
    </row>
    <row r="709" spans="1:7">
      <c r="A709" s="49"/>
      <c r="B709" s="49"/>
      <c r="C709" s="10" t="s">
        <v>47</v>
      </c>
      <c r="D709" s="10" t="str">
        <f>"کيلوگرم"</f>
        <v>کيلوگرم</v>
      </c>
      <c r="E709" s="11">
        <v>0.42</v>
      </c>
      <c r="F709" s="43"/>
      <c r="G709" s="43">
        <f t="shared" si="41"/>
        <v>0</v>
      </c>
    </row>
    <row r="710" spans="1:7">
      <c r="A710" s="49"/>
      <c r="B710" s="49"/>
      <c r="C710" s="10" t="s">
        <v>15</v>
      </c>
      <c r="D710" s="10" t="s">
        <v>16</v>
      </c>
      <c r="E710" s="11">
        <v>1.06E-2</v>
      </c>
      <c r="F710" s="43"/>
      <c r="G710" s="43">
        <f t="shared" si="41"/>
        <v>0</v>
      </c>
    </row>
    <row r="711" spans="1:7">
      <c r="A711" s="49"/>
      <c r="B711" s="49"/>
      <c r="C711" s="10" t="s">
        <v>7</v>
      </c>
      <c r="D711" s="10" t="str">
        <f>"کيلوگرم"</f>
        <v>کيلوگرم</v>
      </c>
      <c r="E711" s="11">
        <v>0.03</v>
      </c>
      <c r="F711" s="43"/>
      <c r="G711" s="43">
        <f t="shared" si="41"/>
        <v>0</v>
      </c>
    </row>
    <row r="712" spans="1:7">
      <c r="A712" s="49"/>
      <c r="B712" s="49"/>
      <c r="C712" s="10" t="str">
        <f>"نان لواش  بسته بندي 80 گرمي"</f>
        <v>نان لواش  بسته بندي 80 گرمي</v>
      </c>
      <c r="D712" s="10" t="s">
        <v>11</v>
      </c>
      <c r="E712" s="11">
        <v>2</v>
      </c>
      <c r="F712" s="43"/>
      <c r="G712" s="43">
        <f t="shared" si="41"/>
        <v>0</v>
      </c>
    </row>
    <row r="713" spans="1:7">
      <c r="A713" s="49"/>
      <c r="B713" s="49"/>
      <c r="C713" s="10" t="s">
        <v>39</v>
      </c>
      <c r="D713" s="10" t="str">
        <f>"کيلوگرم"</f>
        <v>کيلوگرم</v>
      </c>
      <c r="E713" s="11">
        <v>0.03</v>
      </c>
      <c r="F713" s="43"/>
      <c r="G713" s="43">
        <f t="shared" si="41"/>
        <v>0</v>
      </c>
    </row>
    <row r="714" spans="1:7">
      <c r="A714" s="49"/>
      <c r="B714" s="49"/>
      <c r="C714" s="10" t="s">
        <v>93</v>
      </c>
      <c r="D714" s="10" t="str">
        <f>"کيلوگرم"</f>
        <v>کيلوگرم</v>
      </c>
      <c r="E714" s="11">
        <v>0.03</v>
      </c>
      <c r="F714" s="43"/>
      <c r="G714" s="43">
        <f t="shared" si="41"/>
        <v>0</v>
      </c>
    </row>
    <row r="715" spans="1:7">
      <c r="A715" s="49"/>
      <c r="B715" s="49"/>
      <c r="C715" s="10" t="s">
        <v>94</v>
      </c>
      <c r="D715" s="10" t="str">
        <f>"کيلوگرم"</f>
        <v>کيلوگرم</v>
      </c>
      <c r="E715" s="11">
        <v>2.5000000000000001E-3</v>
      </c>
      <c r="F715" s="43"/>
      <c r="G715" s="43">
        <f t="shared" si="41"/>
        <v>0</v>
      </c>
    </row>
    <row r="716" spans="1:7">
      <c r="A716" s="49"/>
      <c r="B716" s="49"/>
      <c r="C716" s="10" t="s">
        <v>6</v>
      </c>
      <c r="D716" s="10" t="str">
        <f>"کيلوگرم"</f>
        <v>کيلوگرم</v>
      </c>
      <c r="E716" s="11">
        <v>4.8000000000000001E-2</v>
      </c>
      <c r="F716" s="43"/>
      <c r="G716" s="43">
        <f t="shared" si="41"/>
        <v>0</v>
      </c>
    </row>
    <row r="717" spans="1:7">
      <c r="A717" s="49"/>
      <c r="B717" s="50"/>
      <c r="C717" s="2" t="s">
        <v>370</v>
      </c>
      <c r="D717" s="10" t="s">
        <v>173</v>
      </c>
      <c r="E717" s="11">
        <v>1</v>
      </c>
      <c r="F717" s="43"/>
      <c r="G717" s="43">
        <f t="shared" si="41"/>
        <v>0</v>
      </c>
    </row>
    <row r="718" spans="1:7">
      <c r="A718" s="50"/>
      <c r="B718" s="12" t="s">
        <v>171</v>
      </c>
      <c r="C718" s="64" t="s">
        <v>146</v>
      </c>
      <c r="D718" s="65"/>
      <c r="E718" s="9"/>
      <c r="F718" s="43"/>
      <c r="G718" s="43">
        <f t="shared" si="41"/>
        <v>0</v>
      </c>
    </row>
    <row r="719" spans="1:7">
      <c r="A719" s="36">
        <v>53</v>
      </c>
      <c r="B719" s="36" t="s">
        <v>98</v>
      </c>
      <c r="C719" s="10" t="s">
        <v>331</v>
      </c>
      <c r="D719" s="10" t="str">
        <f t="shared" ref="D719:D725" si="42">"کيلوگرم"</f>
        <v>کيلوگرم</v>
      </c>
      <c r="E719" s="11">
        <v>0.25</v>
      </c>
      <c r="F719" s="43"/>
      <c r="G719" s="43">
        <f t="shared" si="41"/>
        <v>0</v>
      </c>
    </row>
    <row r="720" spans="1:7">
      <c r="A720" s="49"/>
      <c r="B720" s="49"/>
      <c r="C720" s="10" t="s">
        <v>55</v>
      </c>
      <c r="D720" s="10" t="str">
        <f t="shared" si="42"/>
        <v>کيلوگرم</v>
      </c>
      <c r="E720" s="11">
        <v>0.13</v>
      </c>
      <c r="F720" s="43"/>
      <c r="G720" s="43">
        <f t="shared" si="41"/>
        <v>0</v>
      </c>
    </row>
    <row r="721" spans="1:7">
      <c r="A721" s="49"/>
      <c r="B721" s="49"/>
      <c r="C721" s="10" t="s">
        <v>17</v>
      </c>
      <c r="D721" s="10" t="str">
        <f t="shared" si="42"/>
        <v>کيلوگرم</v>
      </c>
      <c r="E721" s="11">
        <v>2.5000000000000001E-2</v>
      </c>
      <c r="F721" s="43"/>
      <c r="G721" s="43">
        <f t="shared" si="41"/>
        <v>0</v>
      </c>
    </row>
    <row r="722" spans="1:7">
      <c r="A722" s="49"/>
      <c r="B722" s="49"/>
      <c r="C722" s="10" t="s">
        <v>96</v>
      </c>
      <c r="D722" s="10" t="str">
        <f t="shared" si="42"/>
        <v>کيلوگرم</v>
      </c>
      <c r="E722" s="11">
        <v>0.02</v>
      </c>
      <c r="F722" s="43"/>
      <c r="G722" s="43">
        <f t="shared" si="41"/>
        <v>0</v>
      </c>
    </row>
    <row r="723" spans="1:7">
      <c r="A723" s="49"/>
      <c r="B723" s="49"/>
      <c r="C723" s="10" t="s">
        <v>19</v>
      </c>
      <c r="D723" s="10" t="str">
        <f t="shared" si="42"/>
        <v>کيلوگرم</v>
      </c>
      <c r="E723" s="11">
        <v>0.04</v>
      </c>
      <c r="F723" s="43"/>
      <c r="G723" s="43">
        <f t="shared" si="41"/>
        <v>0</v>
      </c>
    </row>
    <row r="724" spans="1:7">
      <c r="A724" s="49"/>
      <c r="B724" s="49"/>
      <c r="C724" s="10" t="s">
        <v>34</v>
      </c>
      <c r="D724" s="10" t="str">
        <f t="shared" si="42"/>
        <v>کيلوگرم</v>
      </c>
      <c r="E724" s="11">
        <v>0.15</v>
      </c>
      <c r="F724" s="43"/>
      <c r="G724" s="43">
        <f t="shared" si="41"/>
        <v>0</v>
      </c>
    </row>
    <row r="725" spans="1:7">
      <c r="A725" s="49"/>
      <c r="B725" s="49"/>
      <c r="C725" s="10" t="s">
        <v>7</v>
      </c>
      <c r="D725" s="10" t="str">
        <f t="shared" si="42"/>
        <v>کيلوگرم</v>
      </c>
      <c r="E725" s="11">
        <v>0.05</v>
      </c>
      <c r="F725" s="43"/>
      <c r="G725" s="43">
        <f t="shared" si="41"/>
        <v>0</v>
      </c>
    </row>
    <row r="726" spans="1:7">
      <c r="A726" s="49"/>
      <c r="B726" s="49"/>
      <c r="C726" s="10" t="str">
        <f>"نان لواش  بسته بندي 80 گرمي"</f>
        <v>نان لواش  بسته بندي 80 گرمي</v>
      </c>
      <c r="D726" s="10" t="s">
        <v>11</v>
      </c>
      <c r="E726" s="11">
        <v>2</v>
      </c>
      <c r="F726" s="43"/>
      <c r="G726" s="43">
        <f t="shared" si="41"/>
        <v>0</v>
      </c>
    </row>
    <row r="727" spans="1:7">
      <c r="A727" s="49"/>
      <c r="B727" s="49"/>
      <c r="C727" s="10" t="s">
        <v>6</v>
      </c>
      <c r="D727" s="10" t="str">
        <f>"کيلوگرم"</f>
        <v>کيلوگرم</v>
      </c>
      <c r="E727" s="11">
        <v>0.06</v>
      </c>
      <c r="F727" s="43"/>
      <c r="G727" s="43">
        <f t="shared" si="41"/>
        <v>0</v>
      </c>
    </row>
    <row r="728" spans="1:7">
      <c r="A728" s="49"/>
      <c r="B728" s="49"/>
      <c r="C728" s="10" t="s">
        <v>20</v>
      </c>
      <c r="D728" s="10" t="str">
        <f>"کيلوگرم"</f>
        <v>کيلوگرم</v>
      </c>
      <c r="E728" s="11">
        <v>0.02</v>
      </c>
      <c r="F728" s="43"/>
      <c r="G728" s="43">
        <f t="shared" si="41"/>
        <v>0</v>
      </c>
    </row>
    <row r="729" spans="1:7">
      <c r="A729" s="49"/>
      <c r="B729" s="49"/>
      <c r="C729" s="10" t="s">
        <v>3</v>
      </c>
      <c r="D729" s="10" t="s">
        <v>4</v>
      </c>
      <c r="E729" s="11">
        <v>8.0000000000000002E-3</v>
      </c>
      <c r="F729" s="43"/>
      <c r="G729" s="43">
        <f t="shared" si="41"/>
        <v>0</v>
      </c>
    </row>
    <row r="730" spans="1:7">
      <c r="A730" s="49"/>
      <c r="B730" s="50"/>
      <c r="C730" s="2" t="s">
        <v>370</v>
      </c>
      <c r="D730" s="10" t="s">
        <v>173</v>
      </c>
      <c r="E730" s="11">
        <v>1</v>
      </c>
      <c r="F730" s="43"/>
      <c r="G730" s="43">
        <f t="shared" si="41"/>
        <v>0</v>
      </c>
    </row>
    <row r="731" spans="1:7">
      <c r="A731" s="50"/>
      <c r="B731" s="12" t="s">
        <v>171</v>
      </c>
      <c r="C731" s="64" t="s">
        <v>146</v>
      </c>
      <c r="D731" s="65"/>
      <c r="E731" s="9"/>
      <c r="F731" s="43"/>
      <c r="G731" s="43">
        <f t="shared" si="41"/>
        <v>0</v>
      </c>
    </row>
    <row r="732" spans="1:7">
      <c r="A732" s="36">
        <v>54</v>
      </c>
      <c r="B732" s="36" t="s">
        <v>100</v>
      </c>
      <c r="C732" s="10" t="str">
        <f>"برنج ايراني درجه 1"</f>
        <v>برنج ايراني درجه 1</v>
      </c>
      <c r="D732" s="10" t="str">
        <f t="shared" ref="D732:D738" si="43">"کيلوگرم"</f>
        <v>کيلوگرم</v>
      </c>
      <c r="E732" s="11">
        <v>0.05</v>
      </c>
      <c r="F732" s="43"/>
      <c r="G732" s="43">
        <f t="shared" si="41"/>
        <v>0</v>
      </c>
    </row>
    <row r="733" spans="1:7">
      <c r="A733" s="49"/>
      <c r="B733" s="49"/>
      <c r="C733" s="10" t="s">
        <v>318</v>
      </c>
      <c r="D733" s="10" t="str">
        <f t="shared" si="43"/>
        <v>کيلوگرم</v>
      </c>
      <c r="E733" s="11">
        <v>0.1</v>
      </c>
      <c r="F733" s="43"/>
      <c r="G733" s="43">
        <f t="shared" si="41"/>
        <v>0</v>
      </c>
    </row>
    <row r="734" spans="1:7">
      <c r="A734" s="49"/>
      <c r="B734" s="49"/>
      <c r="C734" s="10" t="s">
        <v>8</v>
      </c>
      <c r="D734" s="10" t="str">
        <f t="shared" si="43"/>
        <v>کيلوگرم</v>
      </c>
      <c r="E734" s="11">
        <v>0.03</v>
      </c>
      <c r="F734" s="43"/>
      <c r="G734" s="43">
        <f t="shared" si="41"/>
        <v>0</v>
      </c>
    </row>
    <row r="735" spans="1:7">
      <c r="A735" s="49"/>
      <c r="B735" s="49"/>
      <c r="C735" s="10" t="s">
        <v>13</v>
      </c>
      <c r="D735" s="10" t="str">
        <f t="shared" si="43"/>
        <v>کيلوگرم</v>
      </c>
      <c r="E735" s="11">
        <v>5.0000000000000001E-3</v>
      </c>
      <c r="F735" s="43"/>
      <c r="G735" s="43">
        <f t="shared" si="41"/>
        <v>0</v>
      </c>
    </row>
    <row r="736" spans="1:7">
      <c r="A736" s="49"/>
      <c r="B736" s="49"/>
      <c r="C736" s="10" t="s">
        <v>44</v>
      </c>
      <c r="D736" s="10" t="str">
        <f t="shared" si="43"/>
        <v>کيلوگرم</v>
      </c>
      <c r="E736" s="11">
        <v>2.5000000000000001E-2</v>
      </c>
      <c r="F736" s="43"/>
      <c r="G736" s="43">
        <f t="shared" si="41"/>
        <v>0</v>
      </c>
    </row>
    <row r="737" spans="1:7">
      <c r="A737" s="49"/>
      <c r="B737" s="49"/>
      <c r="C737" s="10" t="s">
        <v>68</v>
      </c>
      <c r="D737" s="10" t="str">
        <f t="shared" si="43"/>
        <v>کيلوگرم</v>
      </c>
      <c r="E737" s="11">
        <v>0.03</v>
      </c>
      <c r="F737" s="43"/>
      <c r="G737" s="43">
        <f t="shared" si="41"/>
        <v>0</v>
      </c>
    </row>
    <row r="738" spans="1:7">
      <c r="A738" s="49"/>
      <c r="B738" s="49"/>
      <c r="C738" s="10" t="s">
        <v>227</v>
      </c>
      <c r="D738" s="10" t="str">
        <f t="shared" si="43"/>
        <v>کيلوگرم</v>
      </c>
      <c r="E738" s="11">
        <v>0.05</v>
      </c>
      <c r="F738" s="43"/>
      <c r="G738" s="43">
        <f t="shared" si="41"/>
        <v>0</v>
      </c>
    </row>
    <row r="739" spans="1:7">
      <c r="A739" s="49"/>
      <c r="B739" s="49"/>
      <c r="C739" s="10" t="s">
        <v>61</v>
      </c>
      <c r="D739" s="10" t="s">
        <v>10</v>
      </c>
      <c r="E739" s="11">
        <v>0.5</v>
      </c>
      <c r="F739" s="43"/>
      <c r="G739" s="43">
        <f t="shared" si="41"/>
        <v>0</v>
      </c>
    </row>
    <row r="740" spans="1:7">
      <c r="A740" s="49"/>
      <c r="B740" s="49"/>
      <c r="C740" s="10" t="s">
        <v>17</v>
      </c>
      <c r="D740" s="10" t="str">
        <f>"کيلوگرم"</f>
        <v>کيلوگرم</v>
      </c>
      <c r="E740" s="11">
        <v>9.5000000000000001E-2</v>
      </c>
      <c r="F740" s="43"/>
      <c r="G740" s="43">
        <f t="shared" si="41"/>
        <v>0</v>
      </c>
    </row>
    <row r="741" spans="1:7">
      <c r="A741" s="49"/>
      <c r="B741" s="49"/>
      <c r="C741" s="10" t="str">
        <f>"نان لواش  بسته بندي 80 گرمي"</f>
        <v>نان لواش  بسته بندي 80 گرمي</v>
      </c>
      <c r="D741" s="10" t="s">
        <v>11</v>
      </c>
      <c r="E741" s="11">
        <v>2</v>
      </c>
      <c r="F741" s="43"/>
      <c r="G741" s="43">
        <f t="shared" si="41"/>
        <v>0</v>
      </c>
    </row>
    <row r="742" spans="1:7">
      <c r="A742" s="49"/>
      <c r="B742" s="49"/>
      <c r="C742" s="10" t="s">
        <v>29</v>
      </c>
      <c r="D742" s="10" t="str">
        <f>"کيلوگرم"</f>
        <v>کيلوگرم</v>
      </c>
      <c r="E742" s="11">
        <v>0.02</v>
      </c>
      <c r="F742" s="43"/>
      <c r="G742" s="43">
        <f t="shared" si="41"/>
        <v>0</v>
      </c>
    </row>
    <row r="743" spans="1:7">
      <c r="A743" s="49"/>
      <c r="B743" s="49"/>
      <c r="C743" s="10" t="s">
        <v>6</v>
      </c>
      <c r="D743" s="10" t="str">
        <f>"کيلوگرم"</f>
        <v>کيلوگرم</v>
      </c>
      <c r="E743" s="11">
        <v>0.03</v>
      </c>
      <c r="F743" s="43"/>
      <c r="G743" s="43">
        <f t="shared" si="41"/>
        <v>0</v>
      </c>
    </row>
    <row r="744" spans="1:7">
      <c r="A744" s="49"/>
      <c r="B744" s="49"/>
      <c r="C744" s="10" t="s">
        <v>84</v>
      </c>
      <c r="D744" s="10" t="str">
        <f>"کيلوگرم"</f>
        <v>کيلوگرم</v>
      </c>
      <c r="E744" s="11">
        <v>5.0000000000000001E-3</v>
      </c>
      <c r="F744" s="43"/>
      <c r="G744" s="43">
        <f t="shared" si="41"/>
        <v>0</v>
      </c>
    </row>
    <row r="745" spans="1:7">
      <c r="A745" s="49"/>
      <c r="B745" s="49"/>
      <c r="C745" s="2" t="s">
        <v>370</v>
      </c>
      <c r="D745" s="10" t="s">
        <v>173</v>
      </c>
      <c r="E745" s="11">
        <v>1</v>
      </c>
      <c r="F745" s="43"/>
      <c r="G745" s="43">
        <f t="shared" si="41"/>
        <v>0</v>
      </c>
    </row>
    <row r="746" spans="1:7">
      <c r="A746" s="49"/>
      <c r="B746" s="49"/>
      <c r="C746" s="10" t="s">
        <v>94</v>
      </c>
      <c r="D746" s="10" t="str">
        <f>"کيلوگرم"</f>
        <v>کيلوگرم</v>
      </c>
      <c r="E746" s="11">
        <v>5.0000000000000001E-3</v>
      </c>
      <c r="F746" s="43"/>
      <c r="G746" s="43">
        <f t="shared" si="41"/>
        <v>0</v>
      </c>
    </row>
    <row r="747" spans="1:7">
      <c r="A747" s="49"/>
      <c r="B747" s="50"/>
      <c r="C747" s="10" t="s">
        <v>7</v>
      </c>
      <c r="D747" s="10" t="str">
        <f>"کيلوگرم"</f>
        <v>کيلوگرم</v>
      </c>
      <c r="E747" s="11">
        <v>1.4999999999999999E-2</v>
      </c>
      <c r="F747" s="43"/>
      <c r="G747" s="43">
        <f t="shared" si="41"/>
        <v>0</v>
      </c>
    </row>
    <row r="748" spans="1:7">
      <c r="A748" s="50"/>
      <c r="B748" s="12" t="s">
        <v>171</v>
      </c>
      <c r="C748" s="64" t="s">
        <v>146</v>
      </c>
      <c r="D748" s="65"/>
      <c r="E748" s="9"/>
      <c r="F748" s="43"/>
      <c r="G748" s="43">
        <f t="shared" si="41"/>
        <v>0</v>
      </c>
    </row>
    <row r="749" spans="1:7">
      <c r="A749" s="36">
        <v>55</v>
      </c>
      <c r="B749" s="36" t="s">
        <v>99</v>
      </c>
      <c r="C749" s="10" t="s">
        <v>8</v>
      </c>
      <c r="D749" s="10" t="str">
        <f>"کيلوگرم"</f>
        <v>کيلوگرم</v>
      </c>
      <c r="E749" s="11">
        <v>0.3</v>
      </c>
      <c r="F749" s="43"/>
      <c r="G749" s="43">
        <f t="shared" si="41"/>
        <v>0</v>
      </c>
    </row>
    <row r="750" spans="1:7">
      <c r="A750" s="49"/>
      <c r="B750" s="49"/>
      <c r="C750" s="10" t="s">
        <v>15</v>
      </c>
      <c r="D750" s="10" t="s">
        <v>16</v>
      </c>
      <c r="E750" s="11">
        <v>5.0000000000000001E-3</v>
      </c>
      <c r="F750" s="43"/>
      <c r="G750" s="43">
        <f t="shared" si="41"/>
        <v>0</v>
      </c>
    </row>
    <row r="751" spans="1:7">
      <c r="A751" s="49"/>
      <c r="B751" s="49"/>
      <c r="C751" s="10" t="s">
        <v>5</v>
      </c>
      <c r="D751" s="10" t="str">
        <f>"کيلوگرم"</f>
        <v>کيلوگرم</v>
      </c>
      <c r="E751" s="11">
        <v>0.1</v>
      </c>
      <c r="F751" s="43"/>
      <c r="G751" s="43">
        <f t="shared" si="41"/>
        <v>0</v>
      </c>
    </row>
    <row r="752" spans="1:7">
      <c r="A752" s="49"/>
      <c r="B752" s="49"/>
      <c r="C752" s="10" t="str">
        <f>"نان لواش  بسته بندي 80 گرمي"</f>
        <v>نان لواش  بسته بندي 80 گرمي</v>
      </c>
      <c r="D752" s="10" t="s">
        <v>11</v>
      </c>
      <c r="E752" s="11">
        <v>2</v>
      </c>
      <c r="F752" s="43"/>
      <c r="G752" s="43">
        <f t="shared" si="41"/>
        <v>0</v>
      </c>
    </row>
    <row r="753" spans="1:7">
      <c r="A753" s="49"/>
      <c r="B753" s="49"/>
      <c r="C753" s="10" t="s">
        <v>7</v>
      </c>
      <c r="D753" s="10" t="str">
        <f>"کيلوگرم"</f>
        <v>کيلوگرم</v>
      </c>
      <c r="E753" s="11">
        <v>0.08</v>
      </c>
      <c r="F753" s="43"/>
      <c r="G753" s="43">
        <f t="shared" si="41"/>
        <v>0</v>
      </c>
    </row>
    <row r="754" spans="1:7">
      <c r="A754" s="49"/>
      <c r="B754" s="49"/>
      <c r="C754" s="10" t="s">
        <v>3</v>
      </c>
      <c r="D754" s="10" t="s">
        <v>4</v>
      </c>
      <c r="E754" s="11">
        <v>4.0000000000000001E-3</v>
      </c>
      <c r="F754" s="43"/>
      <c r="G754" s="43">
        <f t="shared" si="41"/>
        <v>0</v>
      </c>
    </row>
    <row r="755" spans="1:7">
      <c r="A755" s="49"/>
      <c r="B755" s="49"/>
      <c r="C755" s="10" t="s">
        <v>6</v>
      </c>
      <c r="D755" s="10" t="str">
        <f t="shared" ref="D755:D760" si="44">"کيلوگرم"</f>
        <v>کيلوگرم</v>
      </c>
      <c r="E755" s="11">
        <v>1.2E-2</v>
      </c>
      <c r="F755" s="43"/>
      <c r="G755" s="43">
        <f t="shared" si="41"/>
        <v>0</v>
      </c>
    </row>
    <row r="756" spans="1:7">
      <c r="A756" s="49"/>
      <c r="B756" s="49"/>
      <c r="C756" s="10" t="s">
        <v>229</v>
      </c>
      <c r="D756" s="10" t="str">
        <f t="shared" si="44"/>
        <v>کيلوگرم</v>
      </c>
      <c r="E756" s="11">
        <v>0.01</v>
      </c>
      <c r="F756" s="43"/>
      <c r="G756" s="43">
        <f t="shared" si="41"/>
        <v>0</v>
      </c>
    </row>
    <row r="757" spans="1:7">
      <c r="A757" s="49"/>
      <c r="B757" s="49"/>
      <c r="C757" s="10" t="s">
        <v>17</v>
      </c>
      <c r="D757" s="10" t="str">
        <f t="shared" si="44"/>
        <v>کيلوگرم</v>
      </c>
      <c r="E757" s="11">
        <v>0.01</v>
      </c>
      <c r="F757" s="43"/>
      <c r="G757" s="43">
        <f t="shared" si="41"/>
        <v>0</v>
      </c>
    </row>
    <row r="758" spans="1:7">
      <c r="A758" s="49"/>
      <c r="B758" s="49"/>
      <c r="C758" s="10" t="s">
        <v>9</v>
      </c>
      <c r="D758" s="10" t="str">
        <f t="shared" si="44"/>
        <v>کيلوگرم</v>
      </c>
      <c r="E758" s="11">
        <v>5.0000000000000001E-3</v>
      </c>
      <c r="F758" s="43"/>
      <c r="G758" s="43">
        <f t="shared" si="41"/>
        <v>0</v>
      </c>
    </row>
    <row r="759" spans="1:7">
      <c r="A759" s="49"/>
      <c r="B759" s="49"/>
      <c r="C759" s="10" t="s">
        <v>23</v>
      </c>
      <c r="D759" s="10" t="str">
        <f t="shared" si="44"/>
        <v>کيلوگرم</v>
      </c>
      <c r="E759" s="11">
        <v>0.01</v>
      </c>
      <c r="F759" s="43"/>
      <c r="G759" s="43">
        <f t="shared" si="41"/>
        <v>0</v>
      </c>
    </row>
    <row r="760" spans="1:7">
      <c r="A760" s="49"/>
      <c r="B760" s="49"/>
      <c r="C760" s="10" t="s">
        <v>20</v>
      </c>
      <c r="D760" s="10" t="str">
        <f t="shared" si="44"/>
        <v>کيلوگرم</v>
      </c>
      <c r="E760" s="11">
        <v>8.0000000000000002E-3</v>
      </c>
      <c r="F760" s="43"/>
      <c r="G760" s="43">
        <f t="shared" si="41"/>
        <v>0</v>
      </c>
    </row>
    <row r="761" spans="1:7">
      <c r="A761" s="49"/>
      <c r="B761" s="50"/>
      <c r="C761" s="2" t="s">
        <v>370</v>
      </c>
      <c r="D761" s="10" t="s">
        <v>173</v>
      </c>
      <c r="E761" s="11">
        <v>1</v>
      </c>
      <c r="F761" s="43"/>
      <c r="G761" s="43">
        <f t="shared" si="41"/>
        <v>0</v>
      </c>
    </row>
    <row r="762" spans="1:7">
      <c r="A762" s="50"/>
      <c r="B762" s="12" t="s">
        <v>171</v>
      </c>
      <c r="C762" s="64" t="s">
        <v>146</v>
      </c>
      <c r="D762" s="65"/>
      <c r="E762" s="9"/>
      <c r="F762" s="43"/>
      <c r="G762" s="43">
        <f t="shared" si="41"/>
        <v>0</v>
      </c>
    </row>
    <row r="763" spans="1:7">
      <c r="A763" s="36">
        <v>56</v>
      </c>
      <c r="B763" s="36" t="s">
        <v>420</v>
      </c>
      <c r="C763" s="10" t="s">
        <v>421</v>
      </c>
      <c r="D763" s="10" t="str">
        <f>"کيلوگرم"</f>
        <v>کيلوگرم</v>
      </c>
      <c r="E763" s="11">
        <v>0.25</v>
      </c>
      <c r="F763" s="43"/>
      <c r="G763" s="43">
        <f t="shared" si="41"/>
        <v>0</v>
      </c>
    </row>
    <row r="764" spans="1:7">
      <c r="A764" s="49"/>
      <c r="B764" s="49"/>
      <c r="C764" s="10" t="s">
        <v>15</v>
      </c>
      <c r="D764" s="10" t="s">
        <v>16</v>
      </c>
      <c r="E764" s="11">
        <v>5.0000000000000001E-3</v>
      </c>
      <c r="F764" s="43"/>
      <c r="G764" s="43">
        <f t="shared" si="41"/>
        <v>0</v>
      </c>
    </row>
    <row r="765" spans="1:7">
      <c r="A765" s="49"/>
      <c r="B765" s="49"/>
      <c r="C765" s="10" t="s">
        <v>5</v>
      </c>
      <c r="D765" s="10" t="str">
        <f>"کيلوگرم"</f>
        <v>کيلوگرم</v>
      </c>
      <c r="E765" s="11">
        <v>0.1</v>
      </c>
      <c r="F765" s="43"/>
      <c r="G765" s="43">
        <f t="shared" si="41"/>
        <v>0</v>
      </c>
    </row>
    <row r="766" spans="1:7">
      <c r="A766" s="49"/>
      <c r="B766" s="49"/>
      <c r="C766" s="10" t="str">
        <f>"نان لواش  بسته بندي 80 گرمي"</f>
        <v>نان لواش  بسته بندي 80 گرمي</v>
      </c>
      <c r="D766" s="10" t="s">
        <v>11</v>
      </c>
      <c r="E766" s="11">
        <v>2</v>
      </c>
      <c r="F766" s="43"/>
      <c r="G766" s="43">
        <f t="shared" si="41"/>
        <v>0</v>
      </c>
    </row>
    <row r="767" spans="1:7">
      <c r="A767" s="49"/>
      <c r="B767" s="49"/>
      <c r="C767" s="10" t="s">
        <v>7</v>
      </c>
      <c r="D767" s="10" t="str">
        <f>"کيلوگرم"</f>
        <v>کيلوگرم</v>
      </c>
      <c r="E767" s="11">
        <v>0.08</v>
      </c>
      <c r="F767" s="43"/>
      <c r="G767" s="43">
        <f t="shared" si="41"/>
        <v>0</v>
      </c>
    </row>
    <row r="768" spans="1:7">
      <c r="A768" s="49"/>
      <c r="B768" s="49"/>
      <c r="C768" s="10" t="s">
        <v>3</v>
      </c>
      <c r="D768" s="10" t="s">
        <v>4</v>
      </c>
      <c r="E768" s="11">
        <v>4.0000000000000001E-3</v>
      </c>
      <c r="F768" s="43"/>
      <c r="G768" s="43">
        <f t="shared" si="41"/>
        <v>0</v>
      </c>
    </row>
    <row r="769" spans="1:7">
      <c r="A769" s="49"/>
      <c r="B769" s="49"/>
      <c r="C769" s="10" t="s">
        <v>6</v>
      </c>
      <c r="D769" s="10" t="str">
        <f t="shared" ref="D769:D774" si="45">"کيلوگرم"</f>
        <v>کيلوگرم</v>
      </c>
      <c r="E769" s="11">
        <v>1.2E-2</v>
      </c>
      <c r="F769" s="43"/>
      <c r="G769" s="43">
        <f t="shared" si="41"/>
        <v>0</v>
      </c>
    </row>
    <row r="770" spans="1:7">
      <c r="A770" s="49"/>
      <c r="B770" s="49"/>
      <c r="C770" s="10" t="s">
        <v>229</v>
      </c>
      <c r="D770" s="10" t="str">
        <f t="shared" si="45"/>
        <v>کيلوگرم</v>
      </c>
      <c r="E770" s="11">
        <v>0.01</v>
      </c>
      <c r="F770" s="43"/>
      <c r="G770" s="43">
        <f t="shared" si="41"/>
        <v>0</v>
      </c>
    </row>
    <row r="771" spans="1:7">
      <c r="A771" s="49"/>
      <c r="B771" s="49"/>
      <c r="C771" s="10" t="s">
        <v>17</v>
      </c>
      <c r="D771" s="10" t="str">
        <f t="shared" si="45"/>
        <v>کيلوگرم</v>
      </c>
      <c r="E771" s="11">
        <v>0.01</v>
      </c>
      <c r="F771" s="43"/>
      <c r="G771" s="43">
        <f t="shared" ref="G771:G834" si="46">F771*E771</f>
        <v>0</v>
      </c>
    </row>
    <row r="772" spans="1:7">
      <c r="A772" s="49"/>
      <c r="B772" s="49"/>
      <c r="C772" s="10" t="s">
        <v>9</v>
      </c>
      <c r="D772" s="10" t="str">
        <f t="shared" si="45"/>
        <v>کيلوگرم</v>
      </c>
      <c r="E772" s="11">
        <v>5.0000000000000001E-3</v>
      </c>
      <c r="F772" s="43"/>
      <c r="G772" s="43">
        <f t="shared" si="46"/>
        <v>0</v>
      </c>
    </row>
    <row r="773" spans="1:7">
      <c r="A773" s="49"/>
      <c r="B773" s="49"/>
      <c r="C773" s="10" t="s">
        <v>23</v>
      </c>
      <c r="D773" s="10" t="str">
        <f t="shared" si="45"/>
        <v>کيلوگرم</v>
      </c>
      <c r="E773" s="11">
        <v>0.01</v>
      </c>
      <c r="F773" s="43"/>
      <c r="G773" s="43">
        <f t="shared" si="46"/>
        <v>0</v>
      </c>
    </row>
    <row r="774" spans="1:7">
      <c r="A774" s="49"/>
      <c r="B774" s="49"/>
      <c r="C774" s="10" t="s">
        <v>20</v>
      </c>
      <c r="D774" s="10" t="str">
        <f t="shared" si="45"/>
        <v>کيلوگرم</v>
      </c>
      <c r="E774" s="11">
        <v>8.0000000000000002E-3</v>
      </c>
      <c r="F774" s="43"/>
      <c r="G774" s="43">
        <f t="shared" si="46"/>
        <v>0</v>
      </c>
    </row>
    <row r="775" spans="1:7">
      <c r="A775" s="49"/>
      <c r="B775" s="50"/>
      <c r="C775" s="2" t="s">
        <v>370</v>
      </c>
      <c r="D775" s="10" t="s">
        <v>173</v>
      </c>
      <c r="E775" s="11">
        <v>1</v>
      </c>
      <c r="F775" s="43"/>
      <c r="G775" s="43">
        <f t="shared" si="46"/>
        <v>0</v>
      </c>
    </row>
    <row r="776" spans="1:7">
      <c r="A776" s="50"/>
      <c r="B776" s="12" t="s">
        <v>171</v>
      </c>
      <c r="C776" s="64" t="s">
        <v>146</v>
      </c>
      <c r="D776" s="65"/>
      <c r="E776" s="9"/>
      <c r="F776" s="43"/>
      <c r="G776" s="43">
        <f t="shared" si="46"/>
        <v>0</v>
      </c>
    </row>
    <row r="777" spans="1:7">
      <c r="A777" s="36">
        <v>57</v>
      </c>
      <c r="B777" s="36" t="s">
        <v>422</v>
      </c>
      <c r="C777" s="10" t="s">
        <v>423</v>
      </c>
      <c r="D777" s="10" t="str">
        <f>"کيلوگرم"</f>
        <v>کيلوگرم</v>
      </c>
      <c r="E777" s="11">
        <v>0.25</v>
      </c>
      <c r="F777" s="43"/>
      <c r="G777" s="43">
        <f t="shared" si="46"/>
        <v>0</v>
      </c>
    </row>
    <row r="778" spans="1:7">
      <c r="A778" s="49"/>
      <c r="B778" s="49"/>
      <c r="C778" s="10" t="s">
        <v>15</v>
      </c>
      <c r="D778" s="10" t="s">
        <v>16</v>
      </c>
      <c r="E778" s="11">
        <v>5.0000000000000001E-3</v>
      </c>
      <c r="F778" s="43"/>
      <c r="G778" s="43">
        <f t="shared" si="46"/>
        <v>0</v>
      </c>
    </row>
    <row r="779" spans="1:7">
      <c r="A779" s="49"/>
      <c r="B779" s="49"/>
      <c r="C779" s="10" t="s">
        <v>5</v>
      </c>
      <c r="D779" s="10" t="str">
        <f>"کيلوگرم"</f>
        <v>کيلوگرم</v>
      </c>
      <c r="E779" s="11">
        <v>0.1</v>
      </c>
      <c r="F779" s="43"/>
      <c r="G779" s="43">
        <f t="shared" si="46"/>
        <v>0</v>
      </c>
    </row>
    <row r="780" spans="1:7">
      <c r="A780" s="49"/>
      <c r="B780" s="49"/>
      <c r="C780" s="10" t="str">
        <f>"نان لواش  بسته بندي 80 گرمي"</f>
        <v>نان لواش  بسته بندي 80 گرمي</v>
      </c>
      <c r="D780" s="10" t="s">
        <v>11</v>
      </c>
      <c r="E780" s="11">
        <v>2</v>
      </c>
      <c r="F780" s="43"/>
      <c r="G780" s="43">
        <f t="shared" si="46"/>
        <v>0</v>
      </c>
    </row>
    <row r="781" spans="1:7">
      <c r="A781" s="49"/>
      <c r="B781" s="49"/>
      <c r="C781" s="10" t="s">
        <v>7</v>
      </c>
      <c r="D781" s="10" t="str">
        <f>"کيلوگرم"</f>
        <v>کيلوگرم</v>
      </c>
      <c r="E781" s="11">
        <v>0.08</v>
      </c>
      <c r="F781" s="43"/>
      <c r="G781" s="43">
        <f t="shared" si="46"/>
        <v>0</v>
      </c>
    </row>
    <row r="782" spans="1:7">
      <c r="A782" s="49"/>
      <c r="B782" s="49"/>
      <c r="C782" s="10" t="s">
        <v>3</v>
      </c>
      <c r="D782" s="10" t="s">
        <v>4</v>
      </c>
      <c r="E782" s="11">
        <v>4.0000000000000001E-3</v>
      </c>
      <c r="F782" s="43"/>
      <c r="G782" s="43">
        <f t="shared" si="46"/>
        <v>0</v>
      </c>
    </row>
    <row r="783" spans="1:7">
      <c r="A783" s="49"/>
      <c r="B783" s="49"/>
      <c r="C783" s="10" t="s">
        <v>6</v>
      </c>
      <c r="D783" s="10" t="str">
        <f t="shared" ref="D783:D788" si="47">"کيلوگرم"</f>
        <v>کيلوگرم</v>
      </c>
      <c r="E783" s="11">
        <v>1.2E-2</v>
      </c>
      <c r="F783" s="43"/>
      <c r="G783" s="43">
        <f t="shared" si="46"/>
        <v>0</v>
      </c>
    </row>
    <row r="784" spans="1:7">
      <c r="A784" s="49"/>
      <c r="B784" s="49"/>
      <c r="C784" s="10" t="s">
        <v>229</v>
      </c>
      <c r="D784" s="10" t="str">
        <f t="shared" si="47"/>
        <v>کيلوگرم</v>
      </c>
      <c r="E784" s="11">
        <v>0.01</v>
      </c>
      <c r="F784" s="43"/>
      <c r="G784" s="43">
        <f t="shared" si="46"/>
        <v>0</v>
      </c>
    </row>
    <row r="785" spans="1:7">
      <c r="A785" s="49"/>
      <c r="B785" s="49"/>
      <c r="C785" s="10" t="s">
        <v>17</v>
      </c>
      <c r="D785" s="10" t="str">
        <f t="shared" si="47"/>
        <v>کيلوگرم</v>
      </c>
      <c r="E785" s="11">
        <v>0.01</v>
      </c>
      <c r="F785" s="43"/>
      <c r="G785" s="43">
        <f t="shared" si="46"/>
        <v>0</v>
      </c>
    </row>
    <row r="786" spans="1:7">
      <c r="A786" s="49"/>
      <c r="B786" s="49"/>
      <c r="C786" s="10" t="s">
        <v>9</v>
      </c>
      <c r="D786" s="10" t="str">
        <f t="shared" si="47"/>
        <v>کيلوگرم</v>
      </c>
      <c r="E786" s="11">
        <v>5.0000000000000001E-3</v>
      </c>
      <c r="F786" s="43"/>
      <c r="G786" s="43">
        <f t="shared" si="46"/>
        <v>0</v>
      </c>
    </row>
    <row r="787" spans="1:7">
      <c r="A787" s="49"/>
      <c r="B787" s="49"/>
      <c r="C787" s="10" t="s">
        <v>23</v>
      </c>
      <c r="D787" s="10" t="str">
        <f t="shared" si="47"/>
        <v>کيلوگرم</v>
      </c>
      <c r="E787" s="11">
        <v>0.01</v>
      </c>
      <c r="F787" s="43"/>
      <c r="G787" s="43">
        <f t="shared" si="46"/>
        <v>0</v>
      </c>
    </row>
    <row r="788" spans="1:7">
      <c r="A788" s="49"/>
      <c r="B788" s="49"/>
      <c r="C788" s="10" t="s">
        <v>20</v>
      </c>
      <c r="D788" s="10" t="str">
        <f t="shared" si="47"/>
        <v>کيلوگرم</v>
      </c>
      <c r="E788" s="11">
        <v>8.0000000000000002E-3</v>
      </c>
      <c r="F788" s="43"/>
      <c r="G788" s="43">
        <f t="shared" si="46"/>
        <v>0</v>
      </c>
    </row>
    <row r="789" spans="1:7">
      <c r="A789" s="49"/>
      <c r="B789" s="50"/>
      <c r="C789" s="2" t="s">
        <v>370</v>
      </c>
      <c r="D789" s="10" t="s">
        <v>173</v>
      </c>
      <c r="E789" s="11">
        <v>1</v>
      </c>
      <c r="F789" s="43"/>
      <c r="G789" s="43">
        <f t="shared" si="46"/>
        <v>0</v>
      </c>
    </row>
    <row r="790" spans="1:7">
      <c r="A790" s="50"/>
      <c r="B790" s="12" t="s">
        <v>171</v>
      </c>
      <c r="C790" s="64" t="s">
        <v>146</v>
      </c>
      <c r="D790" s="65"/>
      <c r="E790" s="9"/>
      <c r="F790" s="43"/>
      <c r="G790" s="43">
        <f t="shared" si="46"/>
        <v>0</v>
      </c>
    </row>
    <row r="791" spans="1:7">
      <c r="A791" s="68">
        <v>58</v>
      </c>
      <c r="B791" s="55" t="s">
        <v>248</v>
      </c>
      <c r="C791" s="10" t="s">
        <v>319</v>
      </c>
      <c r="D791" s="10" t="str">
        <f>"کيلوگرم"</f>
        <v>کيلوگرم</v>
      </c>
      <c r="E791" s="11">
        <v>0.06</v>
      </c>
      <c r="F791" s="43"/>
      <c r="G791" s="43">
        <f t="shared" si="46"/>
        <v>0</v>
      </c>
    </row>
    <row r="792" spans="1:7">
      <c r="A792" s="69"/>
      <c r="B792" s="57"/>
      <c r="C792" s="10" t="s">
        <v>318</v>
      </c>
      <c r="D792" s="10" t="str">
        <f>"کيلوگرم"</f>
        <v>کيلوگرم</v>
      </c>
      <c r="E792" s="21">
        <v>0.14000000000000001</v>
      </c>
      <c r="F792" s="43"/>
      <c r="G792" s="43">
        <f t="shared" si="46"/>
        <v>0</v>
      </c>
    </row>
    <row r="793" spans="1:7">
      <c r="A793" s="69"/>
      <c r="B793" s="57"/>
      <c r="C793" s="1" t="s">
        <v>249</v>
      </c>
      <c r="D793" s="10" t="str">
        <f>"کيلوگرم"</f>
        <v>کيلوگرم</v>
      </c>
      <c r="E793" s="21">
        <v>0.1</v>
      </c>
      <c r="F793" s="43"/>
      <c r="G793" s="43">
        <f t="shared" si="46"/>
        <v>0</v>
      </c>
    </row>
    <row r="794" spans="1:7">
      <c r="A794" s="69"/>
      <c r="B794" s="57"/>
      <c r="C794" s="10" t="str">
        <f>"نان لواش  بسته بندي 80 گرمي"</f>
        <v>نان لواش  بسته بندي 80 گرمي</v>
      </c>
      <c r="D794" s="1" t="s">
        <v>189</v>
      </c>
      <c r="E794" s="21">
        <v>2</v>
      </c>
      <c r="F794" s="43"/>
      <c r="G794" s="43">
        <f t="shared" si="46"/>
        <v>0</v>
      </c>
    </row>
    <row r="795" spans="1:7">
      <c r="A795" s="69"/>
      <c r="B795" s="57"/>
      <c r="C795" s="10" t="s">
        <v>229</v>
      </c>
      <c r="D795" s="10" t="str">
        <f t="shared" ref="D795:D796" si="48">"کيلوگرم"</f>
        <v>کيلوگرم</v>
      </c>
      <c r="E795" s="21">
        <v>0.01</v>
      </c>
      <c r="F795" s="43"/>
      <c r="G795" s="43">
        <f t="shared" si="46"/>
        <v>0</v>
      </c>
    </row>
    <row r="796" spans="1:7">
      <c r="A796" s="69"/>
      <c r="B796" s="57"/>
      <c r="C796" s="10" t="s">
        <v>372</v>
      </c>
      <c r="D796" s="10" t="str">
        <f t="shared" si="48"/>
        <v>کيلوگرم</v>
      </c>
      <c r="E796" s="21">
        <v>5.0000000000000001E-3</v>
      </c>
      <c r="F796" s="43"/>
      <c r="G796" s="43">
        <f t="shared" si="46"/>
        <v>0</v>
      </c>
    </row>
    <row r="797" spans="1:7">
      <c r="A797" s="69"/>
      <c r="B797" s="57"/>
      <c r="C797" s="2" t="s">
        <v>370</v>
      </c>
      <c r="D797" s="1" t="s">
        <v>259</v>
      </c>
      <c r="E797" s="21">
        <v>1</v>
      </c>
      <c r="F797" s="43"/>
      <c r="G797" s="43">
        <f t="shared" si="46"/>
        <v>0</v>
      </c>
    </row>
    <row r="798" spans="1:7">
      <c r="A798" s="70"/>
      <c r="B798" s="12" t="s">
        <v>171</v>
      </c>
      <c r="C798" s="64" t="s">
        <v>146</v>
      </c>
      <c r="D798" s="65"/>
      <c r="E798" s="9"/>
      <c r="F798" s="43"/>
      <c r="G798" s="43">
        <f t="shared" si="46"/>
        <v>0</v>
      </c>
    </row>
    <row r="799" spans="1:7">
      <c r="A799" s="68">
        <v>59</v>
      </c>
      <c r="B799" s="56" t="s">
        <v>250</v>
      </c>
      <c r="C799" s="1" t="s">
        <v>251</v>
      </c>
      <c r="D799" s="10" t="str">
        <f>"کيلوگرم"</f>
        <v>کيلوگرم</v>
      </c>
      <c r="E799" s="21">
        <v>0.3</v>
      </c>
      <c r="F799" s="43"/>
      <c r="G799" s="43">
        <f t="shared" si="46"/>
        <v>0</v>
      </c>
    </row>
    <row r="800" spans="1:7">
      <c r="A800" s="69"/>
      <c r="B800" s="58"/>
      <c r="C800" s="1" t="s">
        <v>252</v>
      </c>
      <c r="D800" s="10" t="s">
        <v>16</v>
      </c>
      <c r="E800" s="21">
        <v>5.0000000000000001E-3</v>
      </c>
      <c r="F800" s="43"/>
      <c r="G800" s="43">
        <f t="shared" si="46"/>
        <v>0</v>
      </c>
    </row>
    <row r="801" spans="1:7">
      <c r="A801" s="69"/>
      <c r="B801" s="58"/>
      <c r="C801" s="1" t="s">
        <v>288</v>
      </c>
      <c r="D801" s="10" t="str">
        <f>"کيلوگرم"</f>
        <v>کيلوگرم</v>
      </c>
      <c r="E801" s="11">
        <v>0.1</v>
      </c>
      <c r="F801" s="43"/>
      <c r="G801" s="43">
        <f t="shared" si="46"/>
        <v>0</v>
      </c>
    </row>
    <row r="802" spans="1:7">
      <c r="A802" s="69"/>
      <c r="B802" s="58"/>
      <c r="C802" s="10" t="s">
        <v>7</v>
      </c>
      <c r="D802" s="10" t="str">
        <f>"کيلوگرم"</f>
        <v>کيلوگرم</v>
      </c>
      <c r="E802" s="11">
        <v>0.08</v>
      </c>
      <c r="F802" s="43"/>
      <c r="G802" s="43">
        <f t="shared" si="46"/>
        <v>0</v>
      </c>
    </row>
    <row r="803" spans="1:7">
      <c r="A803" s="69"/>
      <c r="B803" s="58"/>
      <c r="C803" s="10" t="str">
        <f>"نان لواش  بسته بندي 80 گرمي"</f>
        <v>نان لواش  بسته بندي 80 گرمي</v>
      </c>
      <c r="D803" s="1" t="s">
        <v>192</v>
      </c>
      <c r="E803" s="21">
        <v>2</v>
      </c>
      <c r="F803" s="43"/>
      <c r="G803" s="43">
        <f t="shared" si="46"/>
        <v>0</v>
      </c>
    </row>
    <row r="804" spans="1:7">
      <c r="A804" s="69"/>
      <c r="B804" s="58"/>
      <c r="C804" s="1" t="s">
        <v>253</v>
      </c>
      <c r="D804" s="1" t="s">
        <v>254</v>
      </c>
      <c r="E804" s="21">
        <v>1</v>
      </c>
      <c r="F804" s="43"/>
      <c r="G804" s="43">
        <f t="shared" si="46"/>
        <v>0</v>
      </c>
    </row>
    <row r="805" spans="1:7">
      <c r="A805" s="69"/>
      <c r="B805" s="58"/>
      <c r="C805" s="1" t="s">
        <v>291</v>
      </c>
      <c r="D805" s="10" t="str">
        <f>"کيلوگرم"</f>
        <v>کيلوگرم</v>
      </c>
      <c r="E805" s="21">
        <v>0.08</v>
      </c>
      <c r="F805" s="43"/>
      <c r="G805" s="43">
        <f t="shared" si="46"/>
        <v>0</v>
      </c>
    </row>
    <row r="806" spans="1:7">
      <c r="A806" s="69"/>
      <c r="B806" s="58"/>
      <c r="C806" s="2" t="s">
        <v>370</v>
      </c>
      <c r="D806" s="1" t="s">
        <v>259</v>
      </c>
      <c r="E806" s="21">
        <v>1</v>
      </c>
      <c r="F806" s="43"/>
      <c r="G806" s="43">
        <f t="shared" si="46"/>
        <v>0</v>
      </c>
    </row>
    <row r="807" spans="1:7">
      <c r="A807" s="69"/>
      <c r="B807" s="58"/>
      <c r="C807" s="1" t="s">
        <v>255</v>
      </c>
      <c r="D807" s="10" t="str">
        <f>"کيلوگرم"</f>
        <v>کيلوگرم</v>
      </c>
      <c r="E807" s="21">
        <v>0.1</v>
      </c>
      <c r="F807" s="43"/>
      <c r="G807" s="43">
        <f t="shared" si="46"/>
        <v>0</v>
      </c>
    </row>
    <row r="808" spans="1:7">
      <c r="A808" s="70"/>
      <c r="B808" s="12" t="s">
        <v>171</v>
      </c>
      <c r="C808" s="64" t="s">
        <v>146</v>
      </c>
      <c r="D808" s="65"/>
      <c r="E808" s="9"/>
      <c r="F808" s="43"/>
      <c r="G808" s="43">
        <f t="shared" si="46"/>
        <v>0</v>
      </c>
    </row>
    <row r="809" spans="1:7">
      <c r="A809" s="68">
        <v>60</v>
      </c>
      <c r="B809" s="56" t="s">
        <v>256</v>
      </c>
      <c r="C809" s="1" t="s">
        <v>257</v>
      </c>
      <c r="D809" s="10" t="str">
        <f>"کيلوگرم"</f>
        <v>کيلوگرم</v>
      </c>
      <c r="E809" s="21">
        <v>0.5</v>
      </c>
      <c r="F809" s="43"/>
      <c r="G809" s="43">
        <f t="shared" si="46"/>
        <v>0</v>
      </c>
    </row>
    <row r="810" spans="1:7">
      <c r="A810" s="69"/>
      <c r="B810" s="58"/>
      <c r="C810" s="1" t="s">
        <v>252</v>
      </c>
      <c r="D810" s="10" t="s">
        <v>16</v>
      </c>
      <c r="E810" s="11">
        <v>5.0000000000000001E-3</v>
      </c>
      <c r="F810" s="43"/>
      <c r="G810" s="43">
        <f t="shared" si="46"/>
        <v>0</v>
      </c>
    </row>
    <row r="811" spans="1:7">
      <c r="A811" s="69"/>
      <c r="B811" s="58"/>
      <c r="C811" s="10" t="str">
        <f>"نان لواش  بسته بندي 80 گرمي"</f>
        <v>نان لواش  بسته بندي 80 گرمي</v>
      </c>
      <c r="D811" s="1" t="s">
        <v>192</v>
      </c>
      <c r="E811" s="21">
        <v>2</v>
      </c>
      <c r="F811" s="43"/>
      <c r="G811" s="43">
        <f t="shared" si="46"/>
        <v>0</v>
      </c>
    </row>
    <row r="812" spans="1:7">
      <c r="A812" s="69"/>
      <c r="B812" s="58"/>
      <c r="C812" s="10" t="s">
        <v>229</v>
      </c>
      <c r="D812" s="10" t="str">
        <f t="shared" ref="D812:D813" si="49">"کيلوگرم"</f>
        <v>کيلوگرم</v>
      </c>
      <c r="E812" s="21">
        <v>0.01</v>
      </c>
      <c r="F812" s="43"/>
      <c r="G812" s="43">
        <f t="shared" si="46"/>
        <v>0</v>
      </c>
    </row>
    <row r="813" spans="1:7">
      <c r="A813" s="69"/>
      <c r="B813" s="58"/>
      <c r="C813" s="10" t="s">
        <v>372</v>
      </c>
      <c r="D813" s="10" t="str">
        <f t="shared" si="49"/>
        <v>کيلوگرم</v>
      </c>
      <c r="E813" s="21">
        <v>5.0000000000000001E-3</v>
      </c>
      <c r="F813" s="43"/>
      <c r="G813" s="43">
        <f t="shared" si="46"/>
        <v>0</v>
      </c>
    </row>
    <row r="814" spans="1:7">
      <c r="A814" s="69"/>
      <c r="B814" s="58"/>
      <c r="C814" s="2" t="s">
        <v>370</v>
      </c>
      <c r="D814" s="1" t="s">
        <v>259</v>
      </c>
      <c r="E814" s="21">
        <v>1</v>
      </c>
      <c r="F814" s="43"/>
      <c r="G814" s="43">
        <f t="shared" si="46"/>
        <v>0</v>
      </c>
    </row>
    <row r="815" spans="1:7" ht="45">
      <c r="A815" s="69"/>
      <c r="B815" s="58"/>
      <c r="C815" s="1" t="s">
        <v>255</v>
      </c>
      <c r="D815" s="1" t="s">
        <v>191</v>
      </c>
      <c r="E815" s="21">
        <v>0.1</v>
      </c>
      <c r="F815" s="43"/>
      <c r="G815" s="43">
        <f t="shared" si="46"/>
        <v>0</v>
      </c>
    </row>
    <row r="816" spans="1:7">
      <c r="A816" s="70"/>
      <c r="B816" s="12" t="s">
        <v>171</v>
      </c>
      <c r="C816" s="64" t="s">
        <v>146</v>
      </c>
      <c r="D816" s="65"/>
      <c r="E816" s="9"/>
      <c r="F816" s="43"/>
      <c r="G816" s="43">
        <f t="shared" si="46"/>
        <v>0</v>
      </c>
    </row>
    <row r="817" spans="1:7">
      <c r="A817" s="56">
        <v>61</v>
      </c>
      <c r="B817" s="56" t="s">
        <v>258</v>
      </c>
      <c r="C817" s="1" t="s">
        <v>373</v>
      </c>
      <c r="D817" s="10" t="str">
        <f>"کيلوگرم"</f>
        <v>کيلوگرم</v>
      </c>
      <c r="E817" s="21">
        <v>0.14000000000000001</v>
      </c>
      <c r="F817" s="43"/>
      <c r="G817" s="43">
        <f t="shared" si="46"/>
        <v>0</v>
      </c>
    </row>
    <row r="818" spans="1:7">
      <c r="A818" s="58"/>
      <c r="B818" s="58"/>
      <c r="C818" s="10" t="s">
        <v>319</v>
      </c>
      <c r="D818" s="10" t="str">
        <f>"کيلوگرم"</f>
        <v>کيلوگرم</v>
      </c>
      <c r="E818" s="21">
        <v>0.06</v>
      </c>
      <c r="F818" s="43"/>
      <c r="G818" s="43">
        <f t="shared" si="46"/>
        <v>0</v>
      </c>
    </row>
    <row r="819" spans="1:7">
      <c r="A819" s="58"/>
      <c r="B819" s="58"/>
      <c r="C819" s="1" t="s">
        <v>252</v>
      </c>
      <c r="D819" s="10" t="s">
        <v>16</v>
      </c>
      <c r="E819" s="11">
        <v>5.0000000000000001E-3</v>
      </c>
      <c r="F819" s="43"/>
      <c r="G819" s="43">
        <f t="shared" si="46"/>
        <v>0</v>
      </c>
    </row>
    <row r="820" spans="1:7">
      <c r="A820" s="58"/>
      <c r="B820" s="58"/>
      <c r="C820" s="1" t="s">
        <v>249</v>
      </c>
      <c r="D820" s="10" t="str">
        <f>"کيلوگرم"</f>
        <v>کيلوگرم</v>
      </c>
      <c r="E820" s="21">
        <v>0.1</v>
      </c>
      <c r="F820" s="43"/>
      <c r="G820" s="43">
        <f t="shared" si="46"/>
        <v>0</v>
      </c>
    </row>
    <row r="821" spans="1:7">
      <c r="A821" s="58"/>
      <c r="B821" s="58"/>
      <c r="C821" s="10" t="str">
        <f>"نان لواش  بسته بندي 80 گرمي"</f>
        <v>نان لواش  بسته بندي 80 گرمي</v>
      </c>
      <c r="D821" s="1" t="s">
        <v>184</v>
      </c>
      <c r="E821" s="21">
        <v>1</v>
      </c>
      <c r="F821" s="43"/>
      <c r="G821" s="43">
        <f t="shared" si="46"/>
        <v>0</v>
      </c>
    </row>
    <row r="822" spans="1:7">
      <c r="A822" s="58"/>
      <c r="B822" s="58"/>
      <c r="C822" s="10" t="s">
        <v>229</v>
      </c>
      <c r="D822" s="10" t="str">
        <f t="shared" ref="D822:D823" si="50">"کيلوگرم"</f>
        <v>کيلوگرم</v>
      </c>
      <c r="E822" s="21">
        <v>0.01</v>
      </c>
      <c r="F822" s="43"/>
      <c r="G822" s="43">
        <f t="shared" si="46"/>
        <v>0</v>
      </c>
    </row>
    <row r="823" spans="1:7">
      <c r="A823" s="58"/>
      <c r="B823" s="58"/>
      <c r="C823" s="10" t="s">
        <v>372</v>
      </c>
      <c r="D823" s="10" t="str">
        <f t="shared" si="50"/>
        <v>کيلوگرم</v>
      </c>
      <c r="E823" s="21">
        <v>5.0000000000000001E-3</v>
      </c>
      <c r="F823" s="43"/>
      <c r="G823" s="43">
        <f t="shared" si="46"/>
        <v>0</v>
      </c>
    </row>
    <row r="824" spans="1:7">
      <c r="A824" s="58"/>
      <c r="B824" s="58"/>
      <c r="C824" s="2" t="s">
        <v>370</v>
      </c>
      <c r="D824" s="1" t="s">
        <v>259</v>
      </c>
      <c r="E824" s="21">
        <v>1</v>
      </c>
      <c r="F824" s="43"/>
      <c r="G824" s="43">
        <f t="shared" si="46"/>
        <v>0</v>
      </c>
    </row>
    <row r="825" spans="1:7">
      <c r="A825" s="71"/>
      <c r="B825" s="12" t="s">
        <v>171</v>
      </c>
      <c r="C825" s="64" t="s">
        <v>146</v>
      </c>
      <c r="D825" s="65"/>
      <c r="E825" s="9"/>
      <c r="F825" s="43"/>
      <c r="G825" s="43">
        <f t="shared" si="46"/>
        <v>0</v>
      </c>
    </row>
    <row r="826" spans="1:7">
      <c r="A826" s="36">
        <v>62</v>
      </c>
      <c r="B826" s="36" t="s">
        <v>416</v>
      </c>
      <c r="C826" s="10" t="s">
        <v>165</v>
      </c>
      <c r="D826" s="10" t="str">
        <f>"کيلوگرم"</f>
        <v>کيلوگرم</v>
      </c>
      <c r="E826" s="20">
        <v>7.4999999999999997E-2</v>
      </c>
      <c r="F826" s="43"/>
      <c r="G826" s="43">
        <f t="shared" si="46"/>
        <v>0</v>
      </c>
    </row>
    <row r="827" spans="1:7">
      <c r="A827" s="49"/>
      <c r="B827" s="49"/>
      <c r="C827" s="10" t="s">
        <v>17</v>
      </c>
      <c r="D827" s="10" t="str">
        <f>"کيلوگرم"</f>
        <v>کيلوگرم</v>
      </c>
      <c r="E827" s="11">
        <v>2.5000000000000001E-2</v>
      </c>
      <c r="F827" s="43"/>
      <c r="G827" s="43">
        <f t="shared" si="46"/>
        <v>0</v>
      </c>
    </row>
    <row r="828" spans="1:7">
      <c r="A828" s="49"/>
      <c r="B828" s="49"/>
      <c r="C828" s="10" t="s">
        <v>166</v>
      </c>
      <c r="D828" s="10" t="str">
        <f>"کيلوگرم"</f>
        <v>کيلوگرم</v>
      </c>
      <c r="E828" s="11">
        <v>0.04</v>
      </c>
      <c r="F828" s="43"/>
      <c r="G828" s="43">
        <f t="shared" si="46"/>
        <v>0</v>
      </c>
    </row>
    <row r="829" spans="1:7">
      <c r="A829" s="49"/>
      <c r="B829" s="49"/>
      <c r="C829" s="10" t="s">
        <v>164</v>
      </c>
      <c r="D829" s="10" t="s">
        <v>10</v>
      </c>
      <c r="E829" s="11">
        <v>2</v>
      </c>
      <c r="F829" s="43"/>
      <c r="G829" s="43">
        <f t="shared" si="46"/>
        <v>0</v>
      </c>
    </row>
    <row r="830" spans="1:7">
      <c r="A830" s="49"/>
      <c r="B830" s="49"/>
      <c r="C830" s="10" t="s">
        <v>332</v>
      </c>
      <c r="D830" s="10" t="str">
        <f>"کيلوگرم"</f>
        <v>کيلوگرم</v>
      </c>
      <c r="E830" s="20">
        <v>0.25</v>
      </c>
      <c r="F830" s="43"/>
      <c r="G830" s="43">
        <f t="shared" si="46"/>
        <v>0</v>
      </c>
    </row>
    <row r="831" spans="1:7">
      <c r="A831" s="49"/>
      <c r="B831" s="49"/>
      <c r="C831" s="10" t="s">
        <v>241</v>
      </c>
      <c r="D831" s="10" t="str">
        <f>"کيلوگرم"</f>
        <v>کيلوگرم</v>
      </c>
      <c r="E831" s="20">
        <v>0.25</v>
      </c>
      <c r="F831" s="43"/>
      <c r="G831" s="43">
        <f t="shared" si="46"/>
        <v>0</v>
      </c>
    </row>
    <row r="832" spans="1:7">
      <c r="A832" s="49"/>
      <c r="B832" s="49"/>
      <c r="C832" s="10" t="s">
        <v>167</v>
      </c>
      <c r="D832" s="10" t="str">
        <f>"کيلوگرم"</f>
        <v>کيلوگرم</v>
      </c>
      <c r="E832" s="20">
        <v>7.4999999999999997E-2</v>
      </c>
      <c r="F832" s="43"/>
      <c r="G832" s="43">
        <f t="shared" si="46"/>
        <v>0</v>
      </c>
    </row>
    <row r="833" spans="1:7">
      <c r="A833" s="49"/>
      <c r="B833" s="49"/>
      <c r="C833" s="10" t="s">
        <v>163</v>
      </c>
      <c r="D833" s="10" t="str">
        <f>"کيلوگرم"</f>
        <v>کيلوگرم</v>
      </c>
      <c r="E833" s="20">
        <v>7.4999999999999997E-2</v>
      </c>
      <c r="F833" s="43"/>
      <c r="G833" s="43">
        <f t="shared" si="46"/>
        <v>0</v>
      </c>
    </row>
    <row r="834" spans="1:7">
      <c r="A834" s="49"/>
      <c r="B834" s="49"/>
      <c r="C834" s="10" t="str">
        <f>"نان لواش  بسته بندي 80 گرمي"</f>
        <v>نان لواش  بسته بندي 80 گرمي</v>
      </c>
      <c r="D834" s="10" t="s">
        <v>11</v>
      </c>
      <c r="E834" s="11">
        <v>2</v>
      </c>
      <c r="F834" s="43"/>
      <c r="G834" s="43">
        <f t="shared" si="46"/>
        <v>0</v>
      </c>
    </row>
    <row r="835" spans="1:7">
      <c r="A835" s="49"/>
      <c r="B835" s="50"/>
      <c r="C835" s="2" t="s">
        <v>370</v>
      </c>
      <c r="D835" s="10" t="s">
        <v>173</v>
      </c>
      <c r="E835" s="11">
        <v>1</v>
      </c>
      <c r="F835" s="43"/>
      <c r="G835" s="43">
        <f t="shared" ref="G835:G898" si="51">F835*E835</f>
        <v>0</v>
      </c>
    </row>
    <row r="836" spans="1:7">
      <c r="A836" s="50"/>
      <c r="B836" s="12" t="s">
        <v>171</v>
      </c>
      <c r="C836" s="64" t="s">
        <v>146</v>
      </c>
      <c r="D836" s="65"/>
      <c r="E836" s="9"/>
      <c r="F836" s="43"/>
      <c r="G836" s="43">
        <f t="shared" si="51"/>
        <v>0</v>
      </c>
    </row>
    <row r="837" spans="1:7">
      <c r="A837" s="56">
        <v>63</v>
      </c>
      <c r="B837" s="56" t="s">
        <v>350</v>
      </c>
      <c r="C837" s="1" t="s">
        <v>200</v>
      </c>
      <c r="D837" s="10" t="str">
        <f>"کيلوگرم"</f>
        <v>کيلوگرم</v>
      </c>
      <c r="E837" s="13">
        <v>7.0000000000000007E-2</v>
      </c>
      <c r="F837" s="43"/>
      <c r="G837" s="43">
        <f t="shared" si="51"/>
        <v>0</v>
      </c>
    </row>
    <row r="838" spans="1:7">
      <c r="A838" s="58"/>
      <c r="B838" s="58"/>
      <c r="C838" s="1" t="s">
        <v>177</v>
      </c>
      <c r="D838" s="10" t="str">
        <f>"کيلوگرم"</f>
        <v>کيلوگرم</v>
      </c>
      <c r="E838" s="13">
        <v>0.05</v>
      </c>
      <c r="F838" s="43"/>
      <c r="G838" s="43">
        <f t="shared" si="51"/>
        <v>0</v>
      </c>
    </row>
    <row r="839" spans="1:7">
      <c r="A839" s="58"/>
      <c r="B839" s="58"/>
      <c r="C839" s="1" t="s">
        <v>202</v>
      </c>
      <c r="D839" s="14" t="s">
        <v>10</v>
      </c>
      <c r="E839" s="22">
        <v>2</v>
      </c>
      <c r="F839" s="43"/>
      <c r="G839" s="43">
        <f t="shared" si="51"/>
        <v>0</v>
      </c>
    </row>
    <row r="840" spans="1:7">
      <c r="A840" s="58"/>
      <c r="B840" s="58"/>
      <c r="C840" s="1" t="s">
        <v>351</v>
      </c>
      <c r="D840" s="10" t="str">
        <f>"کيلوگرم"</f>
        <v>کيلوگرم</v>
      </c>
      <c r="E840" s="13">
        <v>0.2</v>
      </c>
      <c r="F840" s="43"/>
      <c r="G840" s="43">
        <f t="shared" si="51"/>
        <v>0</v>
      </c>
    </row>
    <row r="841" spans="1:7">
      <c r="A841" s="58"/>
      <c r="B841" s="58"/>
      <c r="C841" s="1" t="s">
        <v>201</v>
      </c>
      <c r="D841" s="10" t="str">
        <f>"کيلوگرم"</f>
        <v>کيلوگرم</v>
      </c>
      <c r="E841" s="13">
        <v>0.05</v>
      </c>
      <c r="F841" s="43"/>
      <c r="G841" s="43">
        <f t="shared" si="51"/>
        <v>0</v>
      </c>
    </row>
    <row r="842" spans="1:7">
      <c r="A842" s="58"/>
      <c r="B842" s="58"/>
      <c r="C842" s="1" t="s">
        <v>5</v>
      </c>
      <c r="D842" s="10" t="str">
        <f>"کيلوگرم"</f>
        <v>کيلوگرم</v>
      </c>
      <c r="E842" s="13">
        <v>7.0000000000000007E-2</v>
      </c>
      <c r="F842" s="43"/>
      <c r="G842" s="43">
        <f t="shared" si="51"/>
        <v>0</v>
      </c>
    </row>
    <row r="843" spans="1:7">
      <c r="A843" s="58"/>
      <c r="B843" s="58"/>
      <c r="C843" s="1" t="s">
        <v>199</v>
      </c>
      <c r="D843" s="14" t="s">
        <v>10</v>
      </c>
      <c r="E843" s="13">
        <v>1</v>
      </c>
      <c r="F843" s="43"/>
      <c r="G843" s="43">
        <f t="shared" si="51"/>
        <v>0</v>
      </c>
    </row>
    <row r="844" spans="1:7">
      <c r="A844" s="71"/>
      <c r="B844" s="12" t="s">
        <v>171</v>
      </c>
      <c r="C844" s="64" t="s">
        <v>400</v>
      </c>
      <c r="D844" s="65"/>
      <c r="E844" s="23"/>
      <c r="F844" s="43"/>
      <c r="G844" s="43">
        <f t="shared" si="51"/>
        <v>0</v>
      </c>
    </row>
    <row r="845" spans="1:7">
      <c r="A845" s="36">
        <v>64</v>
      </c>
      <c r="B845" s="36" t="s">
        <v>162</v>
      </c>
      <c r="C845" s="10" t="s">
        <v>318</v>
      </c>
      <c r="D845" s="10" t="str">
        <f>"کيلوگرم"</f>
        <v>کيلوگرم</v>
      </c>
      <c r="E845" s="20">
        <v>0.1</v>
      </c>
      <c r="F845" s="43"/>
      <c r="G845" s="43">
        <f t="shared" si="51"/>
        <v>0</v>
      </c>
    </row>
    <row r="846" spans="1:7">
      <c r="A846" s="49"/>
      <c r="B846" s="49"/>
      <c r="C846" s="10" t="str">
        <f>"نان لواش  بسته بندي 80 گرمي"</f>
        <v>نان لواش  بسته بندي 80 گرمي</v>
      </c>
      <c r="D846" s="10" t="s">
        <v>11</v>
      </c>
      <c r="E846" s="11">
        <v>2</v>
      </c>
      <c r="F846" s="43"/>
      <c r="G846" s="43">
        <f t="shared" si="51"/>
        <v>0</v>
      </c>
    </row>
    <row r="847" spans="1:7">
      <c r="A847" s="49"/>
      <c r="B847" s="49"/>
      <c r="C847" s="10" t="s">
        <v>19</v>
      </c>
      <c r="D847" s="10" t="str">
        <f t="shared" ref="D847:D852" si="52">"کيلوگرم"</f>
        <v>کيلوگرم</v>
      </c>
      <c r="E847" s="11">
        <v>0.1</v>
      </c>
      <c r="F847" s="43"/>
      <c r="G847" s="43">
        <f t="shared" si="51"/>
        <v>0</v>
      </c>
    </row>
    <row r="848" spans="1:7">
      <c r="A848" s="49"/>
      <c r="B848" s="49"/>
      <c r="C848" s="10" t="s">
        <v>17</v>
      </c>
      <c r="D848" s="10" t="str">
        <f t="shared" si="52"/>
        <v>کيلوگرم</v>
      </c>
      <c r="E848" s="11">
        <v>2.5000000000000001E-2</v>
      </c>
      <c r="F848" s="43"/>
      <c r="G848" s="43">
        <f t="shared" si="51"/>
        <v>0</v>
      </c>
    </row>
    <row r="849" spans="1:7">
      <c r="A849" s="49"/>
      <c r="B849" s="49"/>
      <c r="C849" s="10" t="s">
        <v>34</v>
      </c>
      <c r="D849" s="10" t="str">
        <f t="shared" si="52"/>
        <v>کيلوگرم</v>
      </c>
      <c r="E849" s="11">
        <v>0.25</v>
      </c>
      <c r="F849" s="43"/>
      <c r="G849" s="43">
        <f t="shared" si="51"/>
        <v>0</v>
      </c>
    </row>
    <row r="850" spans="1:7">
      <c r="A850" s="49"/>
      <c r="B850" s="49"/>
      <c r="C850" s="10" t="s">
        <v>424</v>
      </c>
      <c r="D850" s="10" t="str">
        <f t="shared" si="52"/>
        <v>کيلوگرم</v>
      </c>
      <c r="E850" s="11">
        <v>0.05</v>
      </c>
      <c r="F850" s="43"/>
      <c r="G850" s="43">
        <f t="shared" si="51"/>
        <v>0</v>
      </c>
    </row>
    <row r="851" spans="1:7">
      <c r="A851" s="49"/>
      <c r="B851" s="49"/>
      <c r="C851" s="10" t="s">
        <v>106</v>
      </c>
      <c r="D851" s="10" t="str">
        <f t="shared" si="52"/>
        <v>کيلوگرم</v>
      </c>
      <c r="E851" s="11">
        <v>0.05</v>
      </c>
      <c r="F851" s="43"/>
      <c r="G851" s="43">
        <f t="shared" si="51"/>
        <v>0</v>
      </c>
    </row>
    <row r="852" spans="1:7">
      <c r="A852" s="49"/>
      <c r="B852" s="49"/>
      <c r="C852" s="10" t="s">
        <v>5</v>
      </c>
      <c r="D852" s="10" t="str">
        <f t="shared" si="52"/>
        <v>کيلوگرم</v>
      </c>
      <c r="E852" s="11">
        <v>0.05</v>
      </c>
      <c r="F852" s="43"/>
      <c r="G852" s="43">
        <f t="shared" si="51"/>
        <v>0</v>
      </c>
    </row>
    <row r="853" spans="1:7">
      <c r="A853" s="49"/>
      <c r="B853" s="49"/>
      <c r="C853" s="10" t="s">
        <v>3</v>
      </c>
      <c r="D853" s="10" t="s">
        <v>4</v>
      </c>
      <c r="E853" s="11">
        <v>5.0000000000000001E-3</v>
      </c>
      <c r="F853" s="43"/>
      <c r="G853" s="43">
        <f t="shared" si="51"/>
        <v>0</v>
      </c>
    </row>
    <row r="854" spans="1:7">
      <c r="A854" s="49"/>
      <c r="B854" s="49"/>
      <c r="C854" s="10" t="s">
        <v>7</v>
      </c>
      <c r="D854" s="10" t="str">
        <f>"کيلوگرم"</f>
        <v>کيلوگرم</v>
      </c>
      <c r="E854" s="11">
        <v>2.5000000000000001E-2</v>
      </c>
      <c r="F854" s="43"/>
      <c r="G854" s="43">
        <f t="shared" si="51"/>
        <v>0</v>
      </c>
    </row>
    <row r="855" spans="1:7">
      <c r="A855" s="49"/>
      <c r="B855" s="49"/>
      <c r="C855" s="2" t="s">
        <v>370</v>
      </c>
      <c r="D855" s="10" t="s">
        <v>173</v>
      </c>
      <c r="E855" s="11">
        <v>1</v>
      </c>
      <c r="F855" s="43"/>
      <c r="G855" s="43">
        <f t="shared" si="51"/>
        <v>0</v>
      </c>
    </row>
    <row r="856" spans="1:7">
      <c r="A856" s="49"/>
      <c r="B856" s="49"/>
      <c r="C856" s="10" t="s">
        <v>26</v>
      </c>
      <c r="D856" s="10" t="s">
        <v>4</v>
      </c>
      <c r="E856" s="11">
        <v>2E-3</v>
      </c>
      <c r="F856" s="43"/>
      <c r="G856" s="43">
        <f t="shared" si="51"/>
        <v>0</v>
      </c>
    </row>
    <row r="857" spans="1:7">
      <c r="A857" s="49"/>
      <c r="B857" s="50"/>
      <c r="C857" s="10" t="s">
        <v>6</v>
      </c>
      <c r="D857" s="10" t="str">
        <f>"کيلوگرم"</f>
        <v>کيلوگرم</v>
      </c>
      <c r="E857" s="11">
        <v>0.03</v>
      </c>
      <c r="F857" s="43"/>
      <c r="G857" s="43">
        <f t="shared" si="51"/>
        <v>0</v>
      </c>
    </row>
    <row r="858" spans="1:7">
      <c r="A858" s="50"/>
      <c r="B858" s="12" t="s">
        <v>171</v>
      </c>
      <c r="C858" s="64" t="s">
        <v>146</v>
      </c>
      <c r="D858" s="65"/>
      <c r="E858" s="9"/>
      <c r="F858" s="43"/>
      <c r="G858" s="43">
        <f t="shared" si="51"/>
        <v>0</v>
      </c>
    </row>
    <row r="859" spans="1:7">
      <c r="A859" s="36">
        <v>65</v>
      </c>
      <c r="B859" s="36" t="s">
        <v>333</v>
      </c>
      <c r="C859" s="10" t="s">
        <v>12</v>
      </c>
      <c r="D859" s="10" t="str">
        <f>"کيلوگرم"</f>
        <v>کيلوگرم</v>
      </c>
      <c r="E859" s="11">
        <v>0.35</v>
      </c>
      <c r="F859" s="43"/>
      <c r="G859" s="43">
        <f t="shared" si="51"/>
        <v>0</v>
      </c>
    </row>
    <row r="860" spans="1:7">
      <c r="A860" s="49"/>
      <c r="B860" s="49"/>
      <c r="C860" s="10" t="str">
        <f>"نان لواش  بسته بندي 80 گرمي"</f>
        <v>نان لواش  بسته بندي 80 گرمي</v>
      </c>
      <c r="D860" s="10" t="s">
        <v>11</v>
      </c>
      <c r="E860" s="11">
        <v>2</v>
      </c>
      <c r="F860" s="43"/>
      <c r="G860" s="43">
        <f t="shared" si="51"/>
        <v>0</v>
      </c>
    </row>
    <row r="861" spans="1:7">
      <c r="A861" s="49"/>
      <c r="B861" s="49"/>
      <c r="C861" s="10" t="s">
        <v>20</v>
      </c>
      <c r="D861" s="10" t="str">
        <f>"کيلوگرم"</f>
        <v>کيلوگرم</v>
      </c>
      <c r="E861" s="11">
        <v>0.03</v>
      </c>
      <c r="F861" s="43"/>
      <c r="G861" s="43">
        <f t="shared" si="51"/>
        <v>0</v>
      </c>
    </row>
    <row r="862" spans="1:7">
      <c r="A862" s="49"/>
      <c r="B862" s="49"/>
      <c r="C862" s="10" t="s">
        <v>6</v>
      </c>
      <c r="D862" s="10" t="str">
        <f>"کيلوگرم"</f>
        <v>کيلوگرم</v>
      </c>
      <c r="E862" s="11">
        <v>2.5000000000000001E-2</v>
      </c>
      <c r="F862" s="43"/>
      <c r="G862" s="43">
        <f t="shared" si="51"/>
        <v>0</v>
      </c>
    </row>
    <row r="863" spans="1:7">
      <c r="A863" s="49"/>
      <c r="B863" s="49"/>
      <c r="C863" s="10" t="s">
        <v>18</v>
      </c>
      <c r="D863" s="10" t="str">
        <f>"کيلوگرم"</f>
        <v>کيلوگرم</v>
      </c>
      <c r="E863" s="11">
        <v>0.03</v>
      </c>
      <c r="F863" s="43"/>
      <c r="G863" s="43">
        <f t="shared" si="51"/>
        <v>0</v>
      </c>
    </row>
    <row r="864" spans="1:7">
      <c r="A864" s="49"/>
      <c r="B864" s="49"/>
      <c r="C864" s="10" t="s">
        <v>19</v>
      </c>
      <c r="D864" s="10" t="str">
        <f>"کيلوگرم"</f>
        <v>کيلوگرم</v>
      </c>
      <c r="E864" s="11">
        <v>2.5000000000000001E-2</v>
      </c>
      <c r="F864" s="43"/>
      <c r="G864" s="43">
        <f t="shared" si="51"/>
        <v>0</v>
      </c>
    </row>
    <row r="865" spans="1:7">
      <c r="A865" s="49"/>
      <c r="B865" s="50"/>
      <c r="C865" s="2" t="s">
        <v>370</v>
      </c>
      <c r="D865" s="10" t="s">
        <v>173</v>
      </c>
      <c r="E865" s="11">
        <v>1</v>
      </c>
      <c r="F865" s="43"/>
      <c r="G865" s="43">
        <f t="shared" si="51"/>
        <v>0</v>
      </c>
    </row>
    <row r="866" spans="1:7">
      <c r="A866" s="50"/>
      <c r="B866" s="12" t="s">
        <v>171</v>
      </c>
      <c r="C866" s="64" t="s">
        <v>146</v>
      </c>
      <c r="D866" s="65"/>
      <c r="E866" s="9"/>
      <c r="F866" s="43"/>
      <c r="G866" s="43">
        <f t="shared" si="51"/>
        <v>0</v>
      </c>
    </row>
    <row r="867" spans="1:7">
      <c r="A867" s="25">
        <v>66</v>
      </c>
      <c r="B867" s="36" t="s">
        <v>360</v>
      </c>
      <c r="C867" s="10" t="s">
        <v>417</v>
      </c>
      <c r="D867" s="10" t="str">
        <f>"کيلوگرم"</f>
        <v>کيلوگرم</v>
      </c>
      <c r="E867" s="11">
        <v>0.28000000000000003</v>
      </c>
      <c r="F867" s="43"/>
      <c r="G867" s="43">
        <f t="shared" si="51"/>
        <v>0</v>
      </c>
    </row>
    <row r="868" spans="1:7">
      <c r="A868" s="25"/>
      <c r="B868" s="49"/>
      <c r="C868" s="10" t="s">
        <v>26</v>
      </c>
      <c r="D868" s="10" t="s">
        <v>4</v>
      </c>
      <c r="E868" s="11">
        <v>0.05</v>
      </c>
      <c r="F868" s="43"/>
      <c r="G868" s="43">
        <f t="shared" si="51"/>
        <v>0</v>
      </c>
    </row>
    <row r="869" spans="1:7">
      <c r="A869" s="25"/>
      <c r="B869" s="49"/>
      <c r="C869" s="10" t="s">
        <v>3</v>
      </c>
      <c r="D869" s="10" t="s">
        <v>4</v>
      </c>
      <c r="E869" s="11">
        <v>0.05</v>
      </c>
      <c r="F869" s="43"/>
      <c r="G869" s="43">
        <f t="shared" si="51"/>
        <v>0</v>
      </c>
    </row>
    <row r="870" spans="1:7">
      <c r="A870" s="25"/>
      <c r="B870" s="49"/>
      <c r="C870" s="10" t="s">
        <v>6</v>
      </c>
      <c r="D870" s="10" t="str">
        <f>"کيلوگرم"</f>
        <v>کيلوگرم</v>
      </c>
      <c r="E870" s="11">
        <v>0.02</v>
      </c>
      <c r="F870" s="43"/>
      <c r="G870" s="43">
        <f t="shared" si="51"/>
        <v>0</v>
      </c>
    </row>
    <row r="871" spans="1:7">
      <c r="A871" s="25"/>
      <c r="B871" s="49"/>
      <c r="C871" s="10" t="s">
        <v>2</v>
      </c>
      <c r="D871" s="10" t="str">
        <f>"کيلوگرم"</f>
        <v>کيلوگرم</v>
      </c>
      <c r="E871" s="11">
        <v>0.01</v>
      </c>
      <c r="F871" s="43"/>
      <c r="G871" s="43">
        <f t="shared" si="51"/>
        <v>0</v>
      </c>
    </row>
    <row r="872" spans="1:7">
      <c r="A872" s="25"/>
      <c r="B872" s="49"/>
      <c r="C872" s="10" t="s">
        <v>28</v>
      </c>
      <c r="D872" s="10" t="str">
        <f>"کيلوگرم"</f>
        <v>کيلوگرم</v>
      </c>
      <c r="E872" s="11">
        <v>0.03</v>
      </c>
      <c r="F872" s="43"/>
      <c r="G872" s="43">
        <f t="shared" si="51"/>
        <v>0</v>
      </c>
    </row>
    <row r="873" spans="1:7">
      <c r="A873" s="25"/>
      <c r="B873" s="49"/>
      <c r="C873" s="10" t="s">
        <v>20</v>
      </c>
      <c r="D873" s="10" t="str">
        <f>"کيلوگرم"</f>
        <v>کيلوگرم</v>
      </c>
      <c r="E873" s="11">
        <v>0.02</v>
      </c>
      <c r="F873" s="43"/>
      <c r="G873" s="43">
        <f t="shared" si="51"/>
        <v>0</v>
      </c>
    </row>
    <row r="874" spans="1:7">
      <c r="A874" s="25"/>
      <c r="B874" s="49"/>
      <c r="C874" s="10" t="s">
        <v>308</v>
      </c>
      <c r="D874" s="10" t="str">
        <f>"کيلوگرم"</f>
        <v>کيلوگرم</v>
      </c>
      <c r="E874" s="11">
        <v>0.1</v>
      </c>
      <c r="F874" s="43"/>
      <c r="G874" s="43">
        <f t="shared" si="51"/>
        <v>0</v>
      </c>
    </row>
    <row r="875" spans="1:7">
      <c r="A875" s="25"/>
      <c r="B875" s="49"/>
      <c r="C875" s="10" t="str">
        <f>"نان لواش  بسته بندي 80 گرمي"</f>
        <v>نان لواش  بسته بندي 80 گرمي</v>
      </c>
      <c r="D875" s="10" t="s">
        <v>11</v>
      </c>
      <c r="E875" s="11">
        <v>2</v>
      </c>
      <c r="F875" s="43"/>
      <c r="G875" s="43">
        <f t="shared" si="51"/>
        <v>0</v>
      </c>
    </row>
    <row r="876" spans="1:7">
      <c r="A876" s="25"/>
      <c r="B876" s="50"/>
      <c r="C876" s="2" t="s">
        <v>370</v>
      </c>
      <c r="D876" s="10" t="s">
        <v>173</v>
      </c>
      <c r="E876" s="11">
        <v>2</v>
      </c>
      <c r="F876" s="43"/>
      <c r="G876" s="43">
        <f t="shared" si="51"/>
        <v>0</v>
      </c>
    </row>
    <row r="877" spans="1:7">
      <c r="A877" s="25"/>
      <c r="B877" s="12" t="s">
        <v>171</v>
      </c>
      <c r="C877" s="51" t="s">
        <v>400</v>
      </c>
      <c r="D877" s="52"/>
      <c r="E877" s="9"/>
      <c r="F877" s="43"/>
      <c r="G877" s="43">
        <f t="shared" si="51"/>
        <v>0</v>
      </c>
    </row>
    <row r="878" spans="1:7">
      <c r="A878" s="36">
        <v>67</v>
      </c>
      <c r="B878" s="36" t="s">
        <v>111</v>
      </c>
      <c r="C878" s="10" t="s">
        <v>112</v>
      </c>
      <c r="D878" s="10" t="str">
        <f>"کيلوگرم"</f>
        <v>کيلوگرم</v>
      </c>
      <c r="E878" s="11">
        <v>0.05</v>
      </c>
      <c r="F878" s="43"/>
      <c r="G878" s="43">
        <f t="shared" si="51"/>
        <v>0</v>
      </c>
    </row>
    <row r="879" spans="1:7">
      <c r="A879" s="49"/>
      <c r="B879" s="49"/>
      <c r="C879" s="10" t="s">
        <v>113</v>
      </c>
      <c r="D879" s="10" t="str">
        <f>"کيلوگرم"</f>
        <v>کيلوگرم</v>
      </c>
      <c r="E879" s="11">
        <v>0.08</v>
      </c>
      <c r="F879" s="43"/>
      <c r="G879" s="43">
        <f t="shared" si="51"/>
        <v>0</v>
      </c>
    </row>
    <row r="880" spans="1:7">
      <c r="A880" s="49"/>
      <c r="B880" s="49"/>
      <c r="C880" s="10" t="s">
        <v>231</v>
      </c>
      <c r="D880" s="10" t="s">
        <v>10</v>
      </c>
      <c r="E880" s="11">
        <v>1</v>
      </c>
      <c r="F880" s="43"/>
      <c r="G880" s="43">
        <f t="shared" si="51"/>
        <v>0</v>
      </c>
    </row>
    <row r="881" spans="1:7">
      <c r="A881" s="49"/>
      <c r="B881" s="49"/>
      <c r="C881" s="10" t="str">
        <f>"نان لواش  بسته بندي 80 گرمي"</f>
        <v>نان لواش  بسته بندي 80 گرمي</v>
      </c>
      <c r="D881" s="10" t="s">
        <v>11</v>
      </c>
      <c r="E881" s="11">
        <v>2</v>
      </c>
      <c r="F881" s="43"/>
      <c r="G881" s="43">
        <f t="shared" si="51"/>
        <v>0</v>
      </c>
    </row>
    <row r="882" spans="1:7">
      <c r="A882" s="49"/>
      <c r="B882" s="50"/>
      <c r="C882" s="10" t="s">
        <v>115</v>
      </c>
      <c r="D882" s="10" t="s">
        <v>10</v>
      </c>
      <c r="E882" s="11">
        <v>2</v>
      </c>
      <c r="F882" s="43"/>
      <c r="G882" s="43">
        <f t="shared" si="51"/>
        <v>0</v>
      </c>
    </row>
    <row r="883" spans="1:7">
      <c r="A883" s="50"/>
      <c r="B883" s="12" t="s">
        <v>171</v>
      </c>
      <c r="C883" s="64" t="s">
        <v>146</v>
      </c>
      <c r="D883" s="65"/>
      <c r="E883" s="9"/>
      <c r="F883" s="43"/>
      <c r="G883" s="43">
        <f t="shared" si="51"/>
        <v>0</v>
      </c>
    </row>
    <row r="884" spans="1:7">
      <c r="A884" s="36">
        <v>68</v>
      </c>
      <c r="B884" s="36" t="s">
        <v>116</v>
      </c>
      <c r="C884" s="10" t="s">
        <v>114</v>
      </c>
      <c r="D884" s="10" t="s">
        <v>10</v>
      </c>
      <c r="E884" s="11">
        <v>1</v>
      </c>
      <c r="F884" s="43"/>
      <c r="G884" s="43">
        <f t="shared" si="51"/>
        <v>0</v>
      </c>
    </row>
    <row r="885" spans="1:7">
      <c r="A885" s="49"/>
      <c r="B885" s="49"/>
      <c r="C885" s="10" t="str">
        <f>"نان لواش  بسته بندي 80 گرمي"</f>
        <v>نان لواش  بسته بندي 80 گرمي</v>
      </c>
      <c r="D885" s="10" t="s">
        <v>11</v>
      </c>
      <c r="E885" s="11">
        <v>2</v>
      </c>
      <c r="F885" s="43"/>
      <c r="G885" s="43">
        <f t="shared" si="51"/>
        <v>0</v>
      </c>
    </row>
    <row r="886" spans="1:7">
      <c r="A886" s="49"/>
      <c r="B886" s="49"/>
      <c r="C886" s="10" t="s">
        <v>115</v>
      </c>
      <c r="D886" s="10" t="s">
        <v>10</v>
      </c>
      <c r="E886" s="11">
        <v>2</v>
      </c>
      <c r="F886" s="43"/>
      <c r="G886" s="43">
        <f t="shared" si="51"/>
        <v>0</v>
      </c>
    </row>
    <row r="887" spans="1:7">
      <c r="A887" s="49"/>
      <c r="B887" s="49"/>
      <c r="C887" s="10" t="s">
        <v>117</v>
      </c>
      <c r="D887" s="10" t="str">
        <f>"کيلوگرم"</f>
        <v>کيلوگرم</v>
      </c>
      <c r="E887" s="11">
        <v>0.2</v>
      </c>
      <c r="F887" s="43"/>
      <c r="G887" s="43">
        <f t="shared" si="51"/>
        <v>0</v>
      </c>
    </row>
    <row r="888" spans="1:7">
      <c r="A888" s="49"/>
      <c r="B888" s="50"/>
      <c r="C888" s="10" t="s">
        <v>118</v>
      </c>
      <c r="D888" s="10" t="str">
        <f>"کيلوگرم"</f>
        <v>کيلوگرم</v>
      </c>
      <c r="E888" s="11">
        <v>0.2</v>
      </c>
      <c r="F888" s="43"/>
      <c r="G888" s="43">
        <f t="shared" si="51"/>
        <v>0</v>
      </c>
    </row>
    <row r="889" spans="1:7">
      <c r="A889" s="50"/>
      <c r="B889" s="12" t="s">
        <v>171</v>
      </c>
      <c r="C889" s="64" t="s">
        <v>146</v>
      </c>
      <c r="D889" s="65"/>
      <c r="E889" s="9"/>
      <c r="F889" s="43"/>
      <c r="G889" s="43">
        <f t="shared" si="51"/>
        <v>0</v>
      </c>
    </row>
    <row r="890" spans="1:7">
      <c r="A890" s="36">
        <v>69</v>
      </c>
      <c r="B890" s="36" t="s">
        <v>148</v>
      </c>
      <c r="C890" s="10" t="s">
        <v>34</v>
      </c>
      <c r="D890" s="10" t="str">
        <f>"کيلوگرم"</f>
        <v>کيلوگرم</v>
      </c>
      <c r="E890" s="11">
        <v>0.3</v>
      </c>
      <c r="F890" s="43"/>
      <c r="G890" s="43">
        <f t="shared" si="51"/>
        <v>0</v>
      </c>
    </row>
    <row r="891" spans="1:7">
      <c r="A891" s="49"/>
      <c r="B891" s="49"/>
      <c r="C891" s="10" t="str">
        <f>"نان لواش  بسته بندي 80 گرمي"</f>
        <v>نان لواش  بسته بندي 80 گرمي</v>
      </c>
      <c r="D891" s="10" t="s">
        <v>11</v>
      </c>
      <c r="E891" s="11">
        <v>2</v>
      </c>
      <c r="F891" s="43"/>
      <c r="G891" s="43">
        <f t="shared" si="51"/>
        <v>0</v>
      </c>
    </row>
    <row r="892" spans="1:7">
      <c r="A892" s="49"/>
      <c r="B892" s="49"/>
      <c r="C892" s="10" t="s">
        <v>36</v>
      </c>
      <c r="D892" s="10" t="str">
        <f>"کيلوگرم"</f>
        <v>کيلوگرم</v>
      </c>
      <c r="E892" s="11">
        <v>2.5000000000000001E-2</v>
      </c>
      <c r="F892" s="43"/>
      <c r="G892" s="43">
        <f t="shared" si="51"/>
        <v>0</v>
      </c>
    </row>
    <row r="893" spans="1:7">
      <c r="A893" s="49"/>
      <c r="B893" s="49"/>
      <c r="C893" s="10" t="s">
        <v>17</v>
      </c>
      <c r="D893" s="10" t="str">
        <f>"کيلوگرم"</f>
        <v>کيلوگرم</v>
      </c>
      <c r="E893" s="11">
        <v>0.01</v>
      </c>
      <c r="F893" s="43"/>
      <c r="G893" s="43">
        <f t="shared" si="51"/>
        <v>0</v>
      </c>
    </row>
    <row r="894" spans="1:7">
      <c r="A894" s="49"/>
      <c r="B894" s="49"/>
      <c r="C894" s="10" t="s">
        <v>19</v>
      </c>
      <c r="D894" s="10" t="str">
        <f>"کيلوگرم"</f>
        <v>کيلوگرم</v>
      </c>
      <c r="E894" s="11">
        <v>2.1999999999999999E-2</v>
      </c>
      <c r="F894" s="43"/>
      <c r="G894" s="43">
        <f t="shared" si="51"/>
        <v>0</v>
      </c>
    </row>
    <row r="895" spans="1:7">
      <c r="A895" s="49"/>
      <c r="B895" s="49"/>
      <c r="C895" s="10" t="s">
        <v>94</v>
      </c>
      <c r="D895" s="10" t="str">
        <f>"کيلوگرم"</f>
        <v>کيلوگرم</v>
      </c>
      <c r="E895" s="11">
        <v>1E-4</v>
      </c>
      <c r="F895" s="43"/>
      <c r="G895" s="43">
        <f t="shared" si="51"/>
        <v>0</v>
      </c>
    </row>
    <row r="896" spans="1:7">
      <c r="A896" s="49"/>
      <c r="B896" s="49"/>
      <c r="C896" s="10" t="s">
        <v>6</v>
      </c>
      <c r="D896" s="10" t="str">
        <f>"کيلوگرم"</f>
        <v>کيلوگرم</v>
      </c>
      <c r="E896" s="11">
        <v>0.04</v>
      </c>
      <c r="F896" s="43"/>
      <c r="G896" s="43">
        <f t="shared" si="51"/>
        <v>0</v>
      </c>
    </row>
    <row r="897" spans="1:7">
      <c r="A897" s="49"/>
      <c r="B897" s="50"/>
      <c r="C897" s="2" t="s">
        <v>370</v>
      </c>
      <c r="D897" s="10" t="s">
        <v>173</v>
      </c>
      <c r="E897" s="11">
        <v>1</v>
      </c>
      <c r="F897" s="43"/>
      <c r="G897" s="43">
        <f t="shared" si="51"/>
        <v>0</v>
      </c>
    </row>
    <row r="898" spans="1:7">
      <c r="A898" s="50"/>
      <c r="B898" s="12" t="s">
        <v>171</v>
      </c>
      <c r="C898" s="64" t="s">
        <v>146</v>
      </c>
      <c r="D898" s="65"/>
      <c r="E898" s="9"/>
      <c r="F898" s="43"/>
      <c r="G898" s="43">
        <f t="shared" si="51"/>
        <v>0</v>
      </c>
    </row>
    <row r="899" spans="1:7">
      <c r="A899" s="25">
        <v>70</v>
      </c>
      <c r="B899" s="53" t="s">
        <v>119</v>
      </c>
      <c r="C899" s="10" t="s">
        <v>3</v>
      </c>
      <c r="D899" s="10" t="s">
        <v>4</v>
      </c>
      <c r="E899" s="11">
        <v>5.0000000000000001E-4</v>
      </c>
      <c r="F899" s="43"/>
      <c r="G899" s="43">
        <f t="shared" ref="G899:G962" si="53">F899*E899</f>
        <v>0</v>
      </c>
    </row>
    <row r="900" spans="1:7">
      <c r="A900" s="25"/>
      <c r="B900" s="49"/>
      <c r="C900" s="10" t="s">
        <v>6</v>
      </c>
      <c r="D900" s="10" t="str">
        <f t="shared" ref="D900:D904" si="54">"کيلوگرم"</f>
        <v>کيلوگرم</v>
      </c>
      <c r="E900" s="11">
        <v>0.06</v>
      </c>
      <c r="F900" s="43"/>
      <c r="G900" s="43">
        <f t="shared" si="53"/>
        <v>0</v>
      </c>
    </row>
    <row r="901" spans="1:7">
      <c r="A901" s="25"/>
      <c r="B901" s="49"/>
      <c r="C901" s="10" t="s">
        <v>7</v>
      </c>
      <c r="D901" s="10" t="str">
        <f t="shared" si="54"/>
        <v>کيلوگرم</v>
      </c>
      <c r="E901" s="11">
        <v>0.02</v>
      </c>
      <c r="F901" s="43"/>
      <c r="G901" s="43">
        <f t="shared" si="53"/>
        <v>0</v>
      </c>
    </row>
    <row r="902" spans="1:7">
      <c r="A902" s="25"/>
      <c r="B902" s="49"/>
      <c r="C902" s="10" t="s">
        <v>34</v>
      </c>
      <c r="D902" s="10" t="str">
        <f t="shared" si="54"/>
        <v>کيلوگرم</v>
      </c>
      <c r="E902" s="11">
        <v>0.06</v>
      </c>
      <c r="F902" s="43"/>
      <c r="G902" s="43">
        <f t="shared" si="53"/>
        <v>0</v>
      </c>
    </row>
    <row r="903" spans="1:7">
      <c r="A903" s="25"/>
      <c r="B903" s="49"/>
      <c r="C903" s="10" t="s">
        <v>39</v>
      </c>
      <c r="D903" s="10" t="str">
        <f t="shared" si="54"/>
        <v>کيلوگرم</v>
      </c>
      <c r="E903" s="11">
        <v>0.13</v>
      </c>
      <c r="F903" s="43"/>
      <c r="G903" s="43">
        <f t="shared" si="53"/>
        <v>0</v>
      </c>
    </row>
    <row r="904" spans="1:7">
      <c r="A904" s="25"/>
      <c r="B904" s="49"/>
      <c r="C904" s="10" t="s">
        <v>36</v>
      </c>
      <c r="D904" s="10" t="str">
        <f t="shared" si="54"/>
        <v>کيلوگرم</v>
      </c>
      <c r="E904" s="11">
        <v>5.0000000000000001E-3</v>
      </c>
      <c r="F904" s="43"/>
      <c r="G904" s="43">
        <f t="shared" si="53"/>
        <v>0</v>
      </c>
    </row>
    <row r="905" spans="1:7">
      <c r="A905" s="25"/>
      <c r="B905" s="49"/>
      <c r="C905" s="10" t="str">
        <f>"نان لواش  بسته بندي 80 گرمي"</f>
        <v>نان لواش  بسته بندي 80 گرمي</v>
      </c>
      <c r="D905" s="10" t="s">
        <v>11</v>
      </c>
      <c r="E905" s="11">
        <v>2</v>
      </c>
      <c r="F905" s="43"/>
      <c r="G905" s="43">
        <f t="shared" si="53"/>
        <v>0</v>
      </c>
    </row>
    <row r="906" spans="1:7">
      <c r="A906" s="25"/>
      <c r="B906" s="50"/>
      <c r="C906" s="2" t="s">
        <v>370</v>
      </c>
      <c r="D906" s="10" t="s">
        <v>173</v>
      </c>
      <c r="E906" s="11">
        <v>1</v>
      </c>
      <c r="F906" s="43"/>
      <c r="G906" s="43">
        <f t="shared" si="53"/>
        <v>0</v>
      </c>
    </row>
    <row r="907" spans="1:7">
      <c r="A907" s="25"/>
      <c r="B907" s="12" t="s">
        <v>171</v>
      </c>
      <c r="C907" s="64" t="s">
        <v>146</v>
      </c>
      <c r="D907" s="65"/>
      <c r="E907" s="9"/>
      <c r="F907" s="43"/>
      <c r="G907" s="43">
        <f t="shared" si="53"/>
        <v>0</v>
      </c>
    </row>
    <row r="908" spans="1:7">
      <c r="A908" s="36">
        <v>71</v>
      </c>
      <c r="B908" s="36" t="s">
        <v>121</v>
      </c>
      <c r="C908" s="10" t="s">
        <v>47</v>
      </c>
      <c r="D908" s="10" t="str">
        <f>"کيلوگرم"</f>
        <v>کيلوگرم</v>
      </c>
      <c r="E908" s="11">
        <v>0.8</v>
      </c>
      <c r="F908" s="43"/>
      <c r="G908" s="43">
        <f t="shared" si="53"/>
        <v>0</v>
      </c>
    </row>
    <row r="909" spans="1:7">
      <c r="A909" s="49"/>
      <c r="B909" s="49"/>
      <c r="C909" s="10" t="s">
        <v>61</v>
      </c>
      <c r="D909" s="10" t="s">
        <v>10</v>
      </c>
      <c r="E909" s="11">
        <v>1</v>
      </c>
      <c r="F909" s="43"/>
      <c r="G909" s="43">
        <f t="shared" si="53"/>
        <v>0</v>
      </c>
    </row>
    <row r="910" spans="1:7">
      <c r="A910" s="49"/>
      <c r="B910" s="49"/>
      <c r="C910" s="10" t="s">
        <v>5</v>
      </c>
      <c r="D910" s="10" t="str">
        <f>"کيلوگرم"</f>
        <v>کيلوگرم</v>
      </c>
      <c r="E910" s="11">
        <v>0.15</v>
      </c>
      <c r="F910" s="43"/>
      <c r="G910" s="43">
        <f t="shared" si="53"/>
        <v>0</v>
      </c>
    </row>
    <row r="911" spans="1:7">
      <c r="A911" s="49"/>
      <c r="B911" s="49"/>
      <c r="C911" s="10" t="s">
        <v>120</v>
      </c>
      <c r="D911" s="10" t="str">
        <f>"کيلوگرم"</f>
        <v>کيلوگرم</v>
      </c>
      <c r="E911" s="11">
        <v>3.3000000000000002E-2</v>
      </c>
      <c r="F911" s="43"/>
      <c r="G911" s="43">
        <f t="shared" si="53"/>
        <v>0</v>
      </c>
    </row>
    <row r="912" spans="1:7">
      <c r="A912" s="49"/>
      <c r="B912" s="49"/>
      <c r="C912" s="10" t="s">
        <v>6</v>
      </c>
      <c r="D912" s="10" t="str">
        <f>"کيلوگرم"</f>
        <v>کيلوگرم</v>
      </c>
      <c r="E912" s="11">
        <v>0.1</v>
      </c>
      <c r="F912" s="43"/>
      <c r="G912" s="43">
        <f t="shared" si="53"/>
        <v>0</v>
      </c>
    </row>
    <row r="913" spans="1:7">
      <c r="A913" s="49"/>
      <c r="B913" s="49"/>
      <c r="C913" s="10" t="str">
        <f>"نان لواش  بسته بندي 80 گرمي"</f>
        <v>نان لواش  بسته بندي 80 گرمي</v>
      </c>
      <c r="D913" s="10" t="s">
        <v>11</v>
      </c>
      <c r="E913" s="11">
        <v>2</v>
      </c>
      <c r="F913" s="43"/>
      <c r="G913" s="43">
        <f t="shared" si="53"/>
        <v>0</v>
      </c>
    </row>
    <row r="914" spans="1:7">
      <c r="A914" s="49"/>
      <c r="B914" s="49"/>
      <c r="C914" s="10" t="s">
        <v>7</v>
      </c>
      <c r="D914" s="10" t="str">
        <f>"کيلوگرم"</f>
        <v>کيلوگرم</v>
      </c>
      <c r="E914" s="11">
        <v>0.08</v>
      </c>
      <c r="F914" s="43"/>
      <c r="G914" s="43">
        <f t="shared" si="53"/>
        <v>0</v>
      </c>
    </row>
    <row r="915" spans="1:7">
      <c r="A915" s="49"/>
      <c r="B915" s="50"/>
      <c r="C915" s="2" t="s">
        <v>370</v>
      </c>
      <c r="D915" s="10" t="s">
        <v>173</v>
      </c>
      <c r="E915" s="11">
        <v>1</v>
      </c>
      <c r="F915" s="43"/>
      <c r="G915" s="43">
        <f t="shared" si="53"/>
        <v>0</v>
      </c>
    </row>
    <row r="916" spans="1:7">
      <c r="A916" s="50"/>
      <c r="B916" s="12" t="s">
        <v>171</v>
      </c>
      <c r="C916" s="64" t="s">
        <v>146</v>
      </c>
      <c r="D916" s="65"/>
      <c r="E916" s="9"/>
      <c r="F916" s="43"/>
      <c r="G916" s="43">
        <f t="shared" si="53"/>
        <v>0</v>
      </c>
    </row>
    <row r="917" spans="1:7">
      <c r="A917" s="36">
        <v>72</v>
      </c>
      <c r="B917" s="36" t="s">
        <v>149</v>
      </c>
      <c r="C917" s="10" t="s">
        <v>232</v>
      </c>
      <c r="D917" s="10" t="str">
        <f>"کيلوگرم"</f>
        <v>کيلوگرم</v>
      </c>
      <c r="E917" s="11">
        <v>0.25</v>
      </c>
      <c r="F917" s="43"/>
      <c r="G917" s="43">
        <f t="shared" si="53"/>
        <v>0</v>
      </c>
    </row>
    <row r="918" spans="1:7">
      <c r="A918" s="49"/>
      <c r="B918" s="49"/>
      <c r="C918" s="10" t="s">
        <v>55</v>
      </c>
      <c r="D918" s="10" t="str">
        <f>"کيلوگرم"</f>
        <v>کيلوگرم</v>
      </c>
      <c r="E918" s="11">
        <v>0.1</v>
      </c>
      <c r="F918" s="43"/>
      <c r="G918" s="43">
        <f t="shared" si="53"/>
        <v>0</v>
      </c>
    </row>
    <row r="919" spans="1:7">
      <c r="A919" s="49"/>
      <c r="B919" s="49"/>
      <c r="C919" s="10" t="s">
        <v>101</v>
      </c>
      <c r="D919" s="10" t="str">
        <f>"کيلوگرم"</f>
        <v>کيلوگرم</v>
      </c>
      <c r="E919" s="11">
        <v>0.05</v>
      </c>
      <c r="F919" s="43"/>
      <c r="G919" s="43">
        <f t="shared" si="53"/>
        <v>0</v>
      </c>
    </row>
    <row r="920" spans="1:7">
      <c r="A920" s="49"/>
      <c r="B920" s="49"/>
      <c r="C920" s="10" t="s">
        <v>96</v>
      </c>
      <c r="D920" s="10" t="str">
        <f>"کيلوگرم"</f>
        <v>کيلوگرم</v>
      </c>
      <c r="E920" s="11">
        <v>0.05</v>
      </c>
      <c r="F920" s="43"/>
      <c r="G920" s="43">
        <f t="shared" si="53"/>
        <v>0</v>
      </c>
    </row>
    <row r="921" spans="1:7">
      <c r="A921" s="49"/>
      <c r="B921" s="49"/>
      <c r="C921" s="10" t="str">
        <f>"نان لواش  بسته بندي 80 گرمي"</f>
        <v>نان لواش  بسته بندي 80 گرمي</v>
      </c>
      <c r="D921" s="10" t="s">
        <v>11</v>
      </c>
      <c r="E921" s="11">
        <v>2</v>
      </c>
      <c r="F921" s="43"/>
      <c r="G921" s="43">
        <f t="shared" si="53"/>
        <v>0</v>
      </c>
    </row>
    <row r="922" spans="1:7">
      <c r="A922" s="49"/>
      <c r="B922" s="49"/>
      <c r="C922" s="10" t="s">
        <v>36</v>
      </c>
      <c r="D922" s="10" t="str">
        <f>"کيلوگرم"</f>
        <v>کيلوگرم</v>
      </c>
      <c r="E922" s="11">
        <v>0.01</v>
      </c>
      <c r="F922" s="43"/>
      <c r="G922" s="43">
        <f t="shared" si="53"/>
        <v>0</v>
      </c>
    </row>
    <row r="923" spans="1:7">
      <c r="A923" s="49"/>
      <c r="B923" s="49"/>
      <c r="C923" s="10" t="s">
        <v>3</v>
      </c>
      <c r="D923" s="10" t="s">
        <v>4</v>
      </c>
      <c r="E923" s="11">
        <v>8.0000000000000002E-3</v>
      </c>
      <c r="F923" s="43"/>
      <c r="G923" s="43">
        <f t="shared" si="53"/>
        <v>0</v>
      </c>
    </row>
    <row r="924" spans="1:7">
      <c r="A924" s="49"/>
      <c r="B924" s="49"/>
      <c r="C924" s="10" t="s">
        <v>69</v>
      </c>
      <c r="D924" s="10" t="str">
        <f>"کيلوگرم"</f>
        <v>کيلوگرم</v>
      </c>
      <c r="E924" s="11">
        <v>2.2499999999999999E-2</v>
      </c>
      <c r="F924" s="43"/>
      <c r="G924" s="43">
        <f t="shared" si="53"/>
        <v>0</v>
      </c>
    </row>
    <row r="925" spans="1:7">
      <c r="A925" s="49"/>
      <c r="B925" s="49"/>
      <c r="C925" s="10" t="s">
        <v>31</v>
      </c>
      <c r="D925" s="10" t="str">
        <f>"کيلوگرم"</f>
        <v>کيلوگرم</v>
      </c>
      <c r="E925" s="11">
        <v>0.06</v>
      </c>
      <c r="F925" s="43"/>
      <c r="G925" s="43">
        <f t="shared" si="53"/>
        <v>0</v>
      </c>
    </row>
    <row r="926" spans="1:7">
      <c r="A926" s="49"/>
      <c r="B926" s="50"/>
      <c r="C926" s="2" t="s">
        <v>370</v>
      </c>
      <c r="D926" s="10" t="s">
        <v>173</v>
      </c>
      <c r="E926" s="11">
        <v>1</v>
      </c>
      <c r="F926" s="43"/>
      <c r="G926" s="43">
        <f t="shared" si="53"/>
        <v>0</v>
      </c>
    </row>
    <row r="927" spans="1:7">
      <c r="A927" s="50"/>
      <c r="B927" s="12" t="s">
        <v>171</v>
      </c>
      <c r="C927" s="64" t="s">
        <v>146</v>
      </c>
      <c r="D927" s="65"/>
      <c r="E927" s="9"/>
      <c r="F927" s="43"/>
      <c r="G927" s="43">
        <f t="shared" si="53"/>
        <v>0</v>
      </c>
    </row>
    <row r="928" spans="1:7" ht="22.5" customHeight="1">
      <c r="A928" s="36">
        <v>73</v>
      </c>
      <c r="B928" s="53" t="s">
        <v>361</v>
      </c>
      <c r="C928" s="10" t="s">
        <v>47</v>
      </c>
      <c r="D928" s="10" t="str">
        <f>"کيلوگرم"</f>
        <v>کيلوگرم</v>
      </c>
      <c r="E928" s="11">
        <v>0.8</v>
      </c>
      <c r="F928" s="43"/>
      <c r="G928" s="43">
        <f t="shared" si="53"/>
        <v>0</v>
      </c>
    </row>
    <row r="929" spans="1:7">
      <c r="A929" s="49"/>
      <c r="B929" s="54"/>
      <c r="C929" s="10" t="s">
        <v>6</v>
      </c>
      <c r="D929" s="10" t="str">
        <f>"کيلوگرم"</f>
        <v>کيلوگرم</v>
      </c>
      <c r="E929" s="11">
        <v>0.06</v>
      </c>
      <c r="F929" s="43"/>
      <c r="G929" s="43">
        <f t="shared" si="53"/>
        <v>0</v>
      </c>
    </row>
    <row r="930" spans="1:7">
      <c r="A930" s="49"/>
      <c r="B930" s="54"/>
      <c r="C930" s="10" t="s">
        <v>93</v>
      </c>
      <c r="D930" s="10" t="str">
        <f>"کيلوگرم"</f>
        <v>کيلوگرم</v>
      </c>
      <c r="E930" s="11">
        <v>7.0000000000000007E-2</v>
      </c>
      <c r="F930" s="43"/>
      <c r="G930" s="43">
        <f t="shared" si="53"/>
        <v>0</v>
      </c>
    </row>
    <row r="931" spans="1:7">
      <c r="A931" s="49"/>
      <c r="B931" s="54"/>
      <c r="C931" s="10" t="str">
        <f>"نان لواش  بسته بندي 80 گرمي"</f>
        <v>نان لواش  بسته بندي 80 گرمي</v>
      </c>
      <c r="D931" s="10" t="s">
        <v>11</v>
      </c>
      <c r="E931" s="11">
        <v>2</v>
      </c>
      <c r="F931" s="43"/>
      <c r="G931" s="43">
        <f t="shared" si="53"/>
        <v>0</v>
      </c>
    </row>
    <row r="932" spans="1:7">
      <c r="A932" s="49"/>
      <c r="B932" s="54"/>
      <c r="C932" s="10" t="s">
        <v>7</v>
      </c>
      <c r="D932" s="10" t="str">
        <f>"کيلوگرم"</f>
        <v>کيلوگرم</v>
      </c>
      <c r="E932" s="11">
        <v>0.05</v>
      </c>
      <c r="F932" s="43"/>
      <c r="G932" s="43">
        <f t="shared" si="53"/>
        <v>0</v>
      </c>
    </row>
    <row r="933" spans="1:7">
      <c r="A933" s="49"/>
      <c r="B933" s="54"/>
      <c r="C933" s="10" t="s">
        <v>94</v>
      </c>
      <c r="D933" s="10" t="str">
        <f>"کيلوگرم"</f>
        <v>کيلوگرم</v>
      </c>
      <c r="E933" s="11">
        <v>2.5000000000000001E-3</v>
      </c>
      <c r="F933" s="43"/>
      <c r="G933" s="43">
        <f t="shared" si="53"/>
        <v>0</v>
      </c>
    </row>
    <row r="934" spans="1:7">
      <c r="A934" s="49"/>
      <c r="B934" s="54"/>
      <c r="C934" s="10" t="s">
        <v>182</v>
      </c>
      <c r="D934" s="10" t="str">
        <f>"کيلوگرم"</f>
        <v>کيلوگرم</v>
      </c>
      <c r="E934" s="11">
        <v>0.01</v>
      </c>
      <c r="F934" s="43"/>
      <c r="G934" s="43">
        <f t="shared" si="53"/>
        <v>0</v>
      </c>
    </row>
    <row r="935" spans="1:7">
      <c r="A935" s="49"/>
      <c r="B935" s="60"/>
      <c r="C935" s="2" t="s">
        <v>370</v>
      </c>
      <c r="D935" s="10" t="s">
        <v>173</v>
      </c>
      <c r="E935" s="11">
        <v>1</v>
      </c>
      <c r="F935" s="43"/>
      <c r="G935" s="43">
        <f t="shared" si="53"/>
        <v>0</v>
      </c>
    </row>
    <row r="936" spans="1:7">
      <c r="A936" s="50"/>
      <c r="B936" s="12" t="s">
        <v>171</v>
      </c>
      <c r="C936" s="64" t="s">
        <v>146</v>
      </c>
      <c r="D936" s="65"/>
      <c r="E936" s="9"/>
      <c r="F936" s="43"/>
      <c r="G936" s="43">
        <f t="shared" si="53"/>
        <v>0</v>
      </c>
    </row>
    <row r="937" spans="1:7">
      <c r="A937" s="36">
        <v>74</v>
      </c>
      <c r="B937" s="36" t="s">
        <v>233</v>
      </c>
      <c r="C937" s="10" t="s">
        <v>334</v>
      </c>
      <c r="D937" s="10" t="str">
        <f t="shared" ref="D937:D942" si="55">"کيلوگرم"</f>
        <v>کيلوگرم</v>
      </c>
      <c r="E937" s="11">
        <v>0.2</v>
      </c>
      <c r="F937" s="43"/>
      <c r="G937" s="43">
        <f t="shared" si="53"/>
        <v>0</v>
      </c>
    </row>
    <row r="938" spans="1:7">
      <c r="A938" s="49"/>
      <c r="B938" s="49"/>
      <c r="C938" s="10" t="s">
        <v>124</v>
      </c>
      <c r="D938" s="10" t="str">
        <f t="shared" si="55"/>
        <v>کيلوگرم</v>
      </c>
      <c r="E938" s="11">
        <v>2.5000000000000001E-2</v>
      </c>
      <c r="F938" s="43"/>
      <c r="G938" s="43">
        <f t="shared" si="53"/>
        <v>0</v>
      </c>
    </row>
    <row r="939" spans="1:7">
      <c r="A939" s="49"/>
      <c r="B939" s="49"/>
      <c r="C939" s="10" t="s">
        <v>125</v>
      </c>
      <c r="D939" s="10" t="str">
        <f t="shared" si="55"/>
        <v>کيلوگرم</v>
      </c>
      <c r="E939" s="11">
        <v>2.5000000000000001E-2</v>
      </c>
      <c r="F939" s="43"/>
      <c r="G939" s="43">
        <f t="shared" si="53"/>
        <v>0</v>
      </c>
    </row>
    <row r="940" spans="1:7">
      <c r="A940" s="49"/>
      <c r="B940" s="49"/>
      <c r="C940" s="10" t="s">
        <v>34</v>
      </c>
      <c r="D940" s="10" t="str">
        <f t="shared" si="55"/>
        <v>کيلوگرم</v>
      </c>
      <c r="E940" s="11">
        <v>0.18</v>
      </c>
      <c r="F940" s="43"/>
      <c r="G940" s="43">
        <f t="shared" si="53"/>
        <v>0</v>
      </c>
    </row>
    <row r="941" spans="1:7">
      <c r="A941" s="49"/>
      <c r="B941" s="49"/>
      <c r="C941" s="10" t="s">
        <v>5</v>
      </c>
      <c r="D941" s="10" t="str">
        <f t="shared" si="55"/>
        <v>کيلوگرم</v>
      </c>
      <c r="E941" s="11">
        <v>5.0000000000000001E-3</v>
      </c>
      <c r="F941" s="43"/>
      <c r="G941" s="43">
        <f t="shared" si="53"/>
        <v>0</v>
      </c>
    </row>
    <row r="942" spans="1:7">
      <c r="A942" s="49"/>
      <c r="B942" s="49"/>
      <c r="C942" s="10" t="s">
        <v>17</v>
      </c>
      <c r="D942" s="10" t="str">
        <f t="shared" si="55"/>
        <v>کيلوگرم</v>
      </c>
      <c r="E942" s="11">
        <v>0.02</v>
      </c>
      <c r="F942" s="43"/>
      <c r="G942" s="43">
        <f t="shared" si="53"/>
        <v>0</v>
      </c>
    </row>
    <row r="943" spans="1:7">
      <c r="A943" s="49"/>
      <c r="B943" s="49"/>
      <c r="C943" s="10" t="s">
        <v>6</v>
      </c>
      <c r="D943" s="10" t="str">
        <f>"کيلوگرم"</f>
        <v>کيلوگرم</v>
      </c>
      <c r="E943" s="11">
        <v>0.01</v>
      </c>
      <c r="F943" s="43"/>
      <c r="G943" s="43">
        <f t="shared" si="53"/>
        <v>0</v>
      </c>
    </row>
    <row r="944" spans="1:7">
      <c r="A944" s="49"/>
      <c r="B944" s="49"/>
      <c r="C944" s="2" t="s">
        <v>370</v>
      </c>
      <c r="D944" s="10" t="s">
        <v>173</v>
      </c>
      <c r="E944" s="11">
        <v>1</v>
      </c>
      <c r="F944" s="43"/>
      <c r="G944" s="43">
        <f t="shared" si="53"/>
        <v>0</v>
      </c>
    </row>
    <row r="945" spans="1:7">
      <c r="A945" s="49"/>
      <c r="B945" s="49"/>
      <c r="C945" s="10" t="s">
        <v>3</v>
      </c>
      <c r="D945" s="10" t="s">
        <v>4</v>
      </c>
      <c r="E945" s="11">
        <v>1E-3</v>
      </c>
      <c r="F945" s="43"/>
      <c r="G945" s="43">
        <f t="shared" si="53"/>
        <v>0</v>
      </c>
    </row>
    <row r="946" spans="1:7">
      <c r="A946" s="49"/>
      <c r="B946" s="49"/>
      <c r="C946" s="10" t="s">
        <v>45</v>
      </c>
      <c r="D946" s="10" t="str">
        <f>"کيلوگرم"</f>
        <v>کيلوگرم</v>
      </c>
      <c r="E946" s="11">
        <v>1.5E-3</v>
      </c>
      <c r="F946" s="43"/>
      <c r="G946" s="43">
        <f t="shared" si="53"/>
        <v>0</v>
      </c>
    </row>
    <row r="947" spans="1:7">
      <c r="A947" s="49"/>
      <c r="B947" s="50"/>
      <c r="C947" s="10" t="s">
        <v>335</v>
      </c>
      <c r="D947" s="10" t="s">
        <v>292</v>
      </c>
      <c r="E947" s="11">
        <v>0.15</v>
      </c>
      <c r="F947" s="43"/>
      <c r="G947" s="43">
        <f t="shared" si="53"/>
        <v>0</v>
      </c>
    </row>
    <row r="948" spans="1:7">
      <c r="A948" s="50"/>
      <c r="B948" s="12" t="s">
        <v>171</v>
      </c>
      <c r="C948" s="64" t="s">
        <v>146</v>
      </c>
      <c r="D948" s="65"/>
      <c r="E948" s="9"/>
      <c r="F948" s="43"/>
      <c r="G948" s="43">
        <f t="shared" si="53"/>
        <v>0</v>
      </c>
    </row>
    <row r="949" spans="1:7">
      <c r="A949" s="56">
        <v>75</v>
      </c>
      <c r="B949" s="56" t="s">
        <v>193</v>
      </c>
      <c r="C949" s="1" t="s">
        <v>194</v>
      </c>
      <c r="D949" s="10" t="str">
        <f>"کيلوگرم"</f>
        <v>کيلوگرم</v>
      </c>
      <c r="E949" s="13">
        <v>0.4</v>
      </c>
      <c r="F949" s="43"/>
      <c r="G949" s="43">
        <f t="shared" si="53"/>
        <v>0</v>
      </c>
    </row>
    <row r="950" spans="1:7">
      <c r="A950" s="58"/>
      <c r="B950" s="58"/>
      <c r="C950" s="1" t="s">
        <v>185</v>
      </c>
      <c r="D950" s="14" t="s">
        <v>10</v>
      </c>
      <c r="E950" s="13">
        <v>3</v>
      </c>
      <c r="F950" s="43"/>
      <c r="G950" s="43">
        <f t="shared" si="53"/>
        <v>0</v>
      </c>
    </row>
    <row r="951" spans="1:7">
      <c r="A951" s="58"/>
      <c r="B951" s="58"/>
      <c r="C951" s="1" t="s">
        <v>195</v>
      </c>
      <c r="D951" s="10" t="str">
        <f>"کيلوگرم"</f>
        <v>کيلوگرم</v>
      </c>
      <c r="E951" s="13">
        <v>0.03</v>
      </c>
      <c r="F951" s="43"/>
      <c r="G951" s="43">
        <f t="shared" si="53"/>
        <v>0</v>
      </c>
    </row>
    <row r="952" spans="1:7">
      <c r="A952" s="58"/>
      <c r="B952" s="58"/>
      <c r="C952" s="1" t="s">
        <v>55</v>
      </c>
      <c r="D952" s="10" t="str">
        <f>"کيلوگرم"</f>
        <v>کيلوگرم</v>
      </c>
      <c r="E952" s="13">
        <v>0.05</v>
      </c>
      <c r="F952" s="43"/>
      <c r="G952" s="43">
        <f t="shared" si="53"/>
        <v>0</v>
      </c>
    </row>
    <row r="953" spans="1:7">
      <c r="A953" s="58"/>
      <c r="B953" s="58"/>
      <c r="C953" s="2" t="s">
        <v>370</v>
      </c>
      <c r="D953" s="1" t="s">
        <v>173</v>
      </c>
      <c r="E953" s="13">
        <v>2</v>
      </c>
      <c r="F953" s="43"/>
      <c r="G953" s="43">
        <f t="shared" si="53"/>
        <v>0</v>
      </c>
    </row>
    <row r="954" spans="1:7">
      <c r="A954" s="58"/>
      <c r="B954" s="58"/>
      <c r="C954" s="10" t="str">
        <f>"نان لواش  بسته بندي 80 گرمي"</f>
        <v>نان لواش  بسته بندي 80 گرمي</v>
      </c>
      <c r="D954" s="14" t="s">
        <v>10</v>
      </c>
      <c r="E954" s="13">
        <v>2</v>
      </c>
      <c r="F954" s="43"/>
      <c r="G954" s="43">
        <f t="shared" si="53"/>
        <v>0</v>
      </c>
    </row>
    <row r="955" spans="1:7">
      <c r="A955" s="71"/>
      <c r="B955" s="12" t="s">
        <v>171</v>
      </c>
      <c r="C955" s="64" t="s">
        <v>146</v>
      </c>
      <c r="D955" s="65"/>
      <c r="E955" s="9"/>
      <c r="F955" s="43"/>
      <c r="G955" s="43">
        <f t="shared" si="53"/>
        <v>0</v>
      </c>
    </row>
    <row r="956" spans="1:7">
      <c r="A956" s="56">
        <v>76</v>
      </c>
      <c r="B956" s="56" t="s">
        <v>196</v>
      </c>
      <c r="C956" s="1" t="s">
        <v>106</v>
      </c>
      <c r="D956" s="10" t="str">
        <f>"کيلوگرم"</f>
        <v>کيلوگرم</v>
      </c>
      <c r="E956" s="13">
        <v>0.15</v>
      </c>
      <c r="F956" s="43"/>
      <c r="G956" s="43">
        <f t="shared" si="53"/>
        <v>0</v>
      </c>
    </row>
    <row r="957" spans="1:7">
      <c r="A957" s="58"/>
      <c r="B957" s="58"/>
      <c r="C957" s="1" t="s">
        <v>197</v>
      </c>
      <c r="D957" s="10" t="str">
        <f>"کيلوگرم"</f>
        <v>کيلوگرم</v>
      </c>
      <c r="E957" s="13">
        <v>0.12</v>
      </c>
      <c r="F957" s="43"/>
      <c r="G957" s="43">
        <f t="shared" si="53"/>
        <v>0</v>
      </c>
    </row>
    <row r="958" spans="1:7">
      <c r="A958" s="58"/>
      <c r="B958" s="58"/>
      <c r="C958" s="1" t="s">
        <v>55</v>
      </c>
      <c r="D958" s="10" t="str">
        <f>"کيلوگرم"</f>
        <v>کيلوگرم</v>
      </c>
      <c r="E958" s="13">
        <v>0.05</v>
      </c>
      <c r="F958" s="43"/>
      <c r="G958" s="43">
        <f t="shared" si="53"/>
        <v>0</v>
      </c>
    </row>
    <row r="959" spans="1:7">
      <c r="A959" s="58"/>
      <c r="B959" s="58"/>
      <c r="C959" s="1" t="s">
        <v>17</v>
      </c>
      <c r="D959" s="10" t="str">
        <f>"کيلوگرم"</f>
        <v>کيلوگرم</v>
      </c>
      <c r="E959" s="13">
        <v>0.03</v>
      </c>
      <c r="F959" s="43"/>
      <c r="G959" s="43">
        <f t="shared" si="53"/>
        <v>0</v>
      </c>
    </row>
    <row r="960" spans="1:7">
      <c r="A960" s="58"/>
      <c r="B960" s="58"/>
      <c r="C960" s="2" t="s">
        <v>370</v>
      </c>
      <c r="D960" s="1" t="s">
        <v>173</v>
      </c>
      <c r="E960" s="13">
        <v>1</v>
      </c>
      <c r="F960" s="43"/>
      <c r="G960" s="43">
        <f t="shared" si="53"/>
        <v>0</v>
      </c>
    </row>
    <row r="961" spans="1:7">
      <c r="A961" s="58"/>
      <c r="B961" s="58"/>
      <c r="C961" s="10" t="str">
        <f>"نان لواش  بسته بندي 80 گرمي"</f>
        <v>نان لواش  بسته بندي 80 گرمي</v>
      </c>
      <c r="D961" s="14" t="s">
        <v>10</v>
      </c>
      <c r="E961" s="13">
        <v>2</v>
      </c>
      <c r="F961" s="43"/>
      <c r="G961" s="43">
        <f t="shared" si="53"/>
        <v>0</v>
      </c>
    </row>
    <row r="962" spans="1:7">
      <c r="A962" s="71"/>
      <c r="B962" s="12" t="s">
        <v>171</v>
      </c>
      <c r="C962" s="64" t="s">
        <v>146</v>
      </c>
      <c r="D962" s="65"/>
      <c r="E962" s="9"/>
      <c r="F962" s="43"/>
      <c r="G962" s="43">
        <f t="shared" si="53"/>
        <v>0</v>
      </c>
    </row>
    <row r="963" spans="1:7">
      <c r="A963" s="56">
        <v>77</v>
      </c>
      <c r="B963" s="56" t="s">
        <v>204</v>
      </c>
      <c r="C963" s="1" t="s">
        <v>5</v>
      </c>
      <c r="D963" s="10" t="str">
        <f>"کيلوگرم"</f>
        <v>کيلوگرم</v>
      </c>
      <c r="E963" s="13">
        <v>0.3</v>
      </c>
      <c r="F963" s="43"/>
      <c r="G963" s="43">
        <f t="shared" ref="G963:G1026" si="56">F963*E963</f>
        <v>0</v>
      </c>
    </row>
    <row r="964" spans="1:7">
      <c r="A964" s="58"/>
      <c r="B964" s="58"/>
      <c r="C964" s="1" t="s">
        <v>185</v>
      </c>
      <c r="D964" s="14" t="s">
        <v>10</v>
      </c>
      <c r="E964" s="22">
        <v>4</v>
      </c>
      <c r="F964" s="43"/>
      <c r="G964" s="43">
        <f t="shared" si="56"/>
        <v>0</v>
      </c>
    </row>
    <row r="965" spans="1:7">
      <c r="A965" s="58"/>
      <c r="B965" s="58"/>
      <c r="C965" s="2" t="s">
        <v>370</v>
      </c>
      <c r="D965" s="14" t="s">
        <v>10</v>
      </c>
      <c r="E965" s="13">
        <v>1</v>
      </c>
      <c r="F965" s="43"/>
      <c r="G965" s="43">
        <f t="shared" si="56"/>
        <v>0</v>
      </c>
    </row>
    <row r="966" spans="1:7">
      <c r="A966" s="58"/>
      <c r="B966" s="58"/>
      <c r="C966" s="1" t="s">
        <v>203</v>
      </c>
      <c r="D966" s="10" t="str">
        <f>"کيلوگرم"</f>
        <v>کيلوگرم</v>
      </c>
      <c r="E966" s="13">
        <v>0.04</v>
      </c>
      <c r="F966" s="43"/>
      <c r="G966" s="43">
        <f t="shared" si="56"/>
        <v>0</v>
      </c>
    </row>
    <row r="967" spans="1:7">
      <c r="A967" s="58"/>
      <c r="B967" s="58"/>
      <c r="C967" s="10" t="str">
        <f>"نان لواش  بسته بندي 80 گرمي"</f>
        <v>نان لواش  بسته بندي 80 گرمي</v>
      </c>
      <c r="D967" s="14" t="s">
        <v>10</v>
      </c>
      <c r="E967" s="13">
        <v>2</v>
      </c>
      <c r="F967" s="43"/>
      <c r="G967" s="43">
        <f t="shared" si="56"/>
        <v>0</v>
      </c>
    </row>
    <row r="968" spans="1:7">
      <c r="A968" s="71"/>
      <c r="B968" s="12" t="s">
        <v>171</v>
      </c>
      <c r="C968" s="64" t="s">
        <v>146</v>
      </c>
      <c r="D968" s="65"/>
      <c r="E968" s="9"/>
      <c r="F968" s="43"/>
      <c r="G968" s="43">
        <f t="shared" si="56"/>
        <v>0</v>
      </c>
    </row>
    <row r="969" spans="1:7">
      <c r="A969" s="72">
        <v>78</v>
      </c>
      <c r="B969" s="36" t="s">
        <v>122</v>
      </c>
      <c r="C969" s="10" t="s">
        <v>61</v>
      </c>
      <c r="D969" s="10" t="s">
        <v>10</v>
      </c>
      <c r="E969" s="11">
        <v>3</v>
      </c>
      <c r="F969" s="43"/>
      <c r="G969" s="43">
        <f t="shared" si="56"/>
        <v>0</v>
      </c>
    </row>
    <row r="970" spans="1:7">
      <c r="A970" s="73"/>
      <c r="B970" s="49"/>
      <c r="C970" s="10" t="s">
        <v>55</v>
      </c>
      <c r="D970" s="10" t="str">
        <f>"کيلوگرم"</f>
        <v>کيلوگرم</v>
      </c>
      <c r="E970" s="11">
        <v>0.2</v>
      </c>
      <c r="F970" s="43"/>
      <c r="G970" s="43">
        <f t="shared" si="56"/>
        <v>0</v>
      </c>
    </row>
    <row r="971" spans="1:7">
      <c r="A971" s="73"/>
      <c r="B971" s="49"/>
      <c r="C971" s="10" t="s">
        <v>20</v>
      </c>
      <c r="D971" s="10" t="str">
        <f>"کيلوگرم"</f>
        <v>کيلوگرم</v>
      </c>
      <c r="E971" s="11">
        <v>0.05</v>
      </c>
      <c r="F971" s="43"/>
      <c r="G971" s="43">
        <f t="shared" si="56"/>
        <v>0</v>
      </c>
    </row>
    <row r="972" spans="1:7">
      <c r="A972" s="73"/>
      <c r="B972" s="49"/>
      <c r="C972" s="10" t="s">
        <v>5</v>
      </c>
      <c r="D972" s="10" t="str">
        <f>"کيلوگرم"</f>
        <v>کيلوگرم</v>
      </c>
      <c r="E972" s="11">
        <v>0.15</v>
      </c>
      <c r="F972" s="43"/>
      <c r="G972" s="43">
        <f t="shared" si="56"/>
        <v>0</v>
      </c>
    </row>
    <row r="973" spans="1:7">
      <c r="A973" s="73"/>
      <c r="B973" s="49"/>
      <c r="C973" s="10" t="s">
        <v>7</v>
      </c>
      <c r="D973" s="10" t="str">
        <f>"کيلوگرم"</f>
        <v>کيلوگرم</v>
      </c>
      <c r="E973" s="11">
        <v>0.03</v>
      </c>
      <c r="F973" s="43"/>
      <c r="G973" s="43">
        <f t="shared" si="56"/>
        <v>0</v>
      </c>
    </row>
    <row r="974" spans="1:7">
      <c r="A974" s="73"/>
      <c r="B974" s="49"/>
      <c r="C974" s="10" t="str">
        <f>"نان لواش  بسته بندي 80 گرمي"</f>
        <v>نان لواش  بسته بندي 80 گرمي</v>
      </c>
      <c r="D974" s="10" t="s">
        <v>11</v>
      </c>
      <c r="E974" s="11">
        <v>2</v>
      </c>
      <c r="F974" s="43"/>
      <c r="G974" s="43">
        <f t="shared" si="56"/>
        <v>0</v>
      </c>
    </row>
    <row r="975" spans="1:7">
      <c r="A975" s="73"/>
      <c r="B975" s="49"/>
      <c r="C975" s="10" t="s">
        <v>6</v>
      </c>
      <c r="D975" s="10" t="str">
        <f>"کيلوگرم"</f>
        <v>کيلوگرم</v>
      </c>
      <c r="E975" s="11">
        <v>2.4E-2</v>
      </c>
      <c r="F975" s="43"/>
      <c r="G975" s="43">
        <f t="shared" si="56"/>
        <v>0</v>
      </c>
    </row>
    <row r="976" spans="1:7">
      <c r="A976" s="73"/>
      <c r="B976" s="50"/>
      <c r="C976" s="2" t="s">
        <v>370</v>
      </c>
      <c r="D976" s="10" t="s">
        <v>173</v>
      </c>
      <c r="E976" s="11">
        <v>1</v>
      </c>
      <c r="F976" s="43"/>
      <c r="G976" s="43">
        <f t="shared" si="56"/>
        <v>0</v>
      </c>
    </row>
    <row r="977" spans="1:7">
      <c r="A977" s="74"/>
      <c r="B977" s="12" t="s">
        <v>171</v>
      </c>
      <c r="C977" s="64" t="s">
        <v>146</v>
      </c>
      <c r="D977" s="65"/>
      <c r="E977" s="9"/>
      <c r="F977" s="43"/>
      <c r="G977" s="43">
        <f t="shared" si="56"/>
        <v>0</v>
      </c>
    </row>
    <row r="978" spans="1:7">
      <c r="A978" s="56">
        <v>79</v>
      </c>
      <c r="B978" s="56" t="s">
        <v>205</v>
      </c>
      <c r="C978" s="1" t="s">
        <v>185</v>
      </c>
      <c r="D978" s="14" t="s">
        <v>10</v>
      </c>
      <c r="E978" s="22">
        <v>3</v>
      </c>
      <c r="F978" s="43"/>
      <c r="G978" s="43">
        <f t="shared" si="56"/>
        <v>0</v>
      </c>
    </row>
    <row r="979" spans="1:7">
      <c r="A979" s="58"/>
      <c r="B979" s="58"/>
      <c r="C979" s="1" t="s">
        <v>203</v>
      </c>
      <c r="D979" s="10" t="str">
        <f>"کيلوگرم"</f>
        <v>کيلوگرم</v>
      </c>
      <c r="E979" s="13">
        <v>0.03</v>
      </c>
      <c r="F979" s="43"/>
      <c r="G979" s="43">
        <f t="shared" si="56"/>
        <v>0</v>
      </c>
    </row>
    <row r="980" spans="1:7">
      <c r="A980" s="58"/>
      <c r="B980" s="58"/>
      <c r="C980" s="2" t="s">
        <v>370</v>
      </c>
      <c r="D980" s="10" t="str">
        <f>"کيلوگرم"</f>
        <v>کيلوگرم</v>
      </c>
      <c r="E980" s="13">
        <v>1</v>
      </c>
      <c r="F980" s="43"/>
      <c r="G980" s="43">
        <f t="shared" si="56"/>
        <v>0</v>
      </c>
    </row>
    <row r="981" spans="1:7">
      <c r="A981" s="58"/>
      <c r="B981" s="71"/>
      <c r="C981" s="10" t="str">
        <f>"نان لواش  بسته بندي 80 گرمي"</f>
        <v>نان لواش  بسته بندي 80 گرمي</v>
      </c>
      <c r="D981" s="14" t="s">
        <v>10</v>
      </c>
      <c r="E981" s="13">
        <v>2</v>
      </c>
      <c r="F981" s="43"/>
      <c r="G981" s="43">
        <f t="shared" si="56"/>
        <v>0</v>
      </c>
    </row>
    <row r="982" spans="1:7">
      <c r="A982" s="71"/>
      <c r="B982" s="24" t="s">
        <v>171</v>
      </c>
      <c r="C982" s="64" t="s">
        <v>400</v>
      </c>
      <c r="D982" s="65"/>
      <c r="E982" s="9"/>
      <c r="F982" s="43"/>
      <c r="G982" s="43">
        <f t="shared" si="56"/>
        <v>0</v>
      </c>
    </row>
    <row r="983" spans="1:7">
      <c r="A983" s="36">
        <v>80</v>
      </c>
      <c r="B983" s="25" t="s">
        <v>244</v>
      </c>
      <c r="C983" s="10" t="s">
        <v>289</v>
      </c>
      <c r="D983" s="10" t="str">
        <f>"کيلوگرم"</f>
        <v>کيلوگرم</v>
      </c>
      <c r="E983" s="11">
        <v>0.25</v>
      </c>
      <c r="F983" s="43"/>
      <c r="G983" s="43">
        <f t="shared" si="56"/>
        <v>0</v>
      </c>
    </row>
    <row r="984" spans="1:7">
      <c r="A984" s="49"/>
      <c r="B984" s="25"/>
      <c r="C984" s="10" t="s">
        <v>61</v>
      </c>
      <c r="D984" s="10" t="s">
        <v>10</v>
      </c>
      <c r="E984" s="11">
        <v>0.5</v>
      </c>
      <c r="F984" s="43"/>
      <c r="G984" s="43">
        <f t="shared" si="56"/>
        <v>0</v>
      </c>
    </row>
    <row r="985" spans="1:7">
      <c r="A985" s="49"/>
      <c r="B985" s="25"/>
      <c r="C985" s="10" t="s">
        <v>7</v>
      </c>
      <c r="D985" s="10" t="str">
        <f>"کيلوگرم"</f>
        <v>کيلوگرم</v>
      </c>
      <c r="E985" s="11">
        <v>0.1</v>
      </c>
      <c r="F985" s="43"/>
      <c r="G985" s="43">
        <f t="shared" si="56"/>
        <v>0</v>
      </c>
    </row>
    <row r="986" spans="1:7">
      <c r="A986" s="49"/>
      <c r="B986" s="25"/>
      <c r="C986" s="10" t="str">
        <f>"نان لواش  بسته بندي 80 گرمي"</f>
        <v>نان لواش  بسته بندي 80 گرمي</v>
      </c>
      <c r="D986" s="10" t="s">
        <v>11</v>
      </c>
      <c r="E986" s="11">
        <v>2</v>
      </c>
      <c r="F986" s="43"/>
      <c r="G986" s="43">
        <f t="shared" si="56"/>
        <v>0</v>
      </c>
    </row>
    <row r="987" spans="1:7">
      <c r="A987" s="49"/>
      <c r="B987" s="25"/>
      <c r="C987" s="10" t="s">
        <v>3</v>
      </c>
      <c r="D987" s="10" t="s">
        <v>4</v>
      </c>
      <c r="E987" s="11">
        <v>0.01</v>
      </c>
      <c r="F987" s="43"/>
      <c r="G987" s="43">
        <f t="shared" si="56"/>
        <v>0</v>
      </c>
    </row>
    <row r="988" spans="1:7">
      <c r="A988" s="49"/>
      <c r="B988" s="25"/>
      <c r="C988" s="10" t="s">
        <v>31</v>
      </c>
      <c r="D988" s="10" t="str">
        <f>"کيلوگرم"</f>
        <v>کيلوگرم</v>
      </c>
      <c r="E988" s="11">
        <v>0.05</v>
      </c>
      <c r="F988" s="43"/>
      <c r="G988" s="43">
        <f t="shared" si="56"/>
        <v>0</v>
      </c>
    </row>
    <row r="989" spans="1:7">
      <c r="A989" s="49"/>
      <c r="B989" s="25"/>
      <c r="C989" s="10" t="s">
        <v>6</v>
      </c>
      <c r="D989" s="10" t="str">
        <f>"کيلوگرم"</f>
        <v>کيلوگرم</v>
      </c>
      <c r="E989" s="11">
        <v>1.4999999999999999E-2</v>
      </c>
      <c r="F989" s="43"/>
      <c r="G989" s="43">
        <f t="shared" si="56"/>
        <v>0</v>
      </c>
    </row>
    <row r="990" spans="1:7">
      <c r="A990" s="49"/>
      <c r="B990" s="25"/>
      <c r="C990" s="10" t="s">
        <v>20</v>
      </c>
      <c r="D990" s="10" t="str">
        <f>"کيلوگرم"</f>
        <v>کيلوگرم</v>
      </c>
      <c r="E990" s="11">
        <v>9.6299999999999997E-3</v>
      </c>
      <c r="F990" s="43"/>
      <c r="G990" s="43">
        <f t="shared" si="56"/>
        <v>0</v>
      </c>
    </row>
    <row r="991" spans="1:7">
      <c r="A991" s="49"/>
      <c r="B991" s="25"/>
      <c r="C991" s="2" t="s">
        <v>370</v>
      </c>
      <c r="D991" s="10" t="str">
        <f>"کيلوگرم"</f>
        <v>کيلوگرم</v>
      </c>
      <c r="E991" s="11">
        <v>1</v>
      </c>
      <c r="F991" s="43"/>
      <c r="G991" s="43">
        <f t="shared" si="56"/>
        <v>0</v>
      </c>
    </row>
    <row r="992" spans="1:7">
      <c r="A992" s="49"/>
      <c r="B992" s="25"/>
      <c r="C992" s="10" t="str">
        <f>"نان لواش  بسته بندي 80 گرمي"</f>
        <v>نان لواش  بسته بندي 80 گرمي</v>
      </c>
      <c r="D992" s="10" t="s">
        <v>11</v>
      </c>
      <c r="E992" s="11">
        <v>2</v>
      </c>
      <c r="F992" s="43"/>
      <c r="G992" s="43">
        <f t="shared" si="56"/>
        <v>0</v>
      </c>
    </row>
    <row r="993" spans="1:7">
      <c r="A993" s="50"/>
      <c r="B993" s="12" t="s">
        <v>171</v>
      </c>
      <c r="C993" s="64" t="s">
        <v>400</v>
      </c>
      <c r="D993" s="65"/>
      <c r="E993" s="9"/>
      <c r="F993" s="43"/>
      <c r="G993" s="43">
        <f t="shared" si="56"/>
        <v>0</v>
      </c>
    </row>
    <row r="994" spans="1:7">
      <c r="A994" s="36">
        <v>81</v>
      </c>
      <c r="B994" s="36" t="s">
        <v>109</v>
      </c>
      <c r="C994" s="10" t="s">
        <v>318</v>
      </c>
      <c r="D994" s="10" t="str">
        <f>"کيلوگرم"</f>
        <v>کيلوگرم</v>
      </c>
      <c r="E994" s="11">
        <v>0.1</v>
      </c>
      <c r="F994" s="43"/>
      <c r="G994" s="43">
        <f t="shared" si="56"/>
        <v>0</v>
      </c>
    </row>
    <row r="995" spans="1:7">
      <c r="A995" s="49"/>
      <c r="B995" s="49"/>
      <c r="C995" s="10" t="str">
        <f>"برنج ايراني درجه 1"</f>
        <v>برنج ايراني درجه 1</v>
      </c>
      <c r="D995" s="10" t="str">
        <f>"کيلوگرم"</f>
        <v>کيلوگرم</v>
      </c>
      <c r="E995" s="11">
        <v>0.1</v>
      </c>
      <c r="F995" s="43"/>
      <c r="G995" s="43">
        <f t="shared" si="56"/>
        <v>0</v>
      </c>
    </row>
    <row r="996" spans="1:7">
      <c r="A996" s="49"/>
      <c r="B996" s="49"/>
      <c r="C996" s="10" t="s">
        <v>108</v>
      </c>
      <c r="D996" s="10" t="str">
        <f>"کيلوگرم"</f>
        <v>کيلوگرم</v>
      </c>
      <c r="E996" s="11">
        <v>0.38</v>
      </c>
      <c r="F996" s="43"/>
      <c r="G996" s="43">
        <f t="shared" si="56"/>
        <v>0</v>
      </c>
    </row>
    <row r="997" spans="1:7">
      <c r="A997" s="49"/>
      <c r="B997" s="49"/>
      <c r="C997" s="10" t="s">
        <v>230</v>
      </c>
      <c r="D997" s="10" t="str">
        <f>"کيلوگرم"</f>
        <v>کيلوگرم</v>
      </c>
      <c r="E997" s="11">
        <v>0.04</v>
      </c>
      <c r="F997" s="43"/>
      <c r="G997" s="43">
        <f t="shared" si="56"/>
        <v>0</v>
      </c>
    </row>
    <row r="998" spans="1:7">
      <c r="A998" s="49"/>
      <c r="B998" s="49"/>
      <c r="C998" s="10" t="str">
        <f>"نان لواش  بسته بندي 80 گرمي"</f>
        <v>نان لواش  بسته بندي 80 گرمي</v>
      </c>
      <c r="D998" s="10" t="s">
        <v>11</v>
      </c>
      <c r="E998" s="11">
        <v>2</v>
      </c>
      <c r="F998" s="43"/>
      <c r="G998" s="43">
        <f t="shared" si="56"/>
        <v>0</v>
      </c>
    </row>
    <row r="999" spans="1:7">
      <c r="A999" s="49"/>
      <c r="B999" s="49"/>
      <c r="C999" s="10" t="s">
        <v>17</v>
      </c>
      <c r="D999" s="10" t="str">
        <f>"کيلوگرم"</f>
        <v>کيلوگرم</v>
      </c>
      <c r="E999" s="11">
        <v>0.04</v>
      </c>
      <c r="F999" s="43"/>
      <c r="G999" s="43">
        <f t="shared" si="56"/>
        <v>0</v>
      </c>
    </row>
    <row r="1000" spans="1:7">
      <c r="A1000" s="49"/>
      <c r="B1000" s="49"/>
      <c r="C1000" s="10" t="s">
        <v>7</v>
      </c>
      <c r="D1000" s="10" t="str">
        <f>"کيلوگرم"</f>
        <v>کيلوگرم</v>
      </c>
      <c r="E1000" s="11">
        <v>0.02</v>
      </c>
      <c r="F1000" s="43"/>
      <c r="G1000" s="43">
        <f t="shared" si="56"/>
        <v>0</v>
      </c>
    </row>
    <row r="1001" spans="1:7">
      <c r="A1001" s="49"/>
      <c r="B1001" s="49"/>
      <c r="C1001" s="10" t="s">
        <v>44</v>
      </c>
      <c r="D1001" s="10" t="str">
        <f>"کيلوگرم"</f>
        <v>کيلوگرم</v>
      </c>
      <c r="E1001" s="11">
        <v>2.5000000000000001E-2</v>
      </c>
      <c r="F1001" s="43"/>
      <c r="G1001" s="43">
        <f t="shared" si="56"/>
        <v>0</v>
      </c>
    </row>
    <row r="1002" spans="1:7">
      <c r="A1002" s="49"/>
      <c r="B1002" s="49"/>
      <c r="C1002" s="10" t="s">
        <v>3</v>
      </c>
      <c r="D1002" s="10" t="s">
        <v>4</v>
      </c>
      <c r="E1002" s="11">
        <v>5.0000000000000001E-3</v>
      </c>
      <c r="F1002" s="43"/>
      <c r="G1002" s="43">
        <f t="shared" si="56"/>
        <v>0</v>
      </c>
    </row>
    <row r="1003" spans="1:7">
      <c r="A1003" s="49"/>
      <c r="B1003" s="49"/>
      <c r="C1003" s="10" t="s">
        <v>94</v>
      </c>
      <c r="D1003" s="10" t="str">
        <f>"کيلوگرم"</f>
        <v>کيلوگرم</v>
      </c>
      <c r="E1003" s="11">
        <v>2E-3</v>
      </c>
      <c r="F1003" s="43"/>
      <c r="G1003" s="43">
        <f t="shared" si="56"/>
        <v>0</v>
      </c>
    </row>
    <row r="1004" spans="1:7">
      <c r="A1004" s="49"/>
      <c r="B1004" s="49"/>
      <c r="C1004" s="10" t="s">
        <v>26</v>
      </c>
      <c r="D1004" s="10" t="s">
        <v>4</v>
      </c>
      <c r="E1004" s="11">
        <v>4.0000000000000001E-3</v>
      </c>
      <c r="F1004" s="43"/>
      <c r="G1004" s="43">
        <f t="shared" si="56"/>
        <v>0</v>
      </c>
    </row>
    <row r="1005" spans="1:7">
      <c r="A1005" s="49"/>
      <c r="B1005" s="50"/>
      <c r="C1005" s="2" t="s">
        <v>370</v>
      </c>
      <c r="D1005" s="10" t="s">
        <v>173</v>
      </c>
      <c r="E1005" s="11">
        <v>1</v>
      </c>
      <c r="F1005" s="43"/>
      <c r="G1005" s="43">
        <f t="shared" si="56"/>
        <v>0</v>
      </c>
    </row>
    <row r="1006" spans="1:7">
      <c r="A1006" s="50"/>
      <c r="B1006" s="12" t="s">
        <v>171</v>
      </c>
      <c r="C1006" s="64" t="s">
        <v>146</v>
      </c>
      <c r="D1006" s="65"/>
      <c r="E1006" s="9"/>
      <c r="F1006" s="43"/>
      <c r="G1006" s="43">
        <f t="shared" si="56"/>
        <v>0</v>
      </c>
    </row>
    <row r="1007" spans="1:7">
      <c r="A1007" s="36">
        <v>82</v>
      </c>
      <c r="B1007" s="36" t="s">
        <v>97</v>
      </c>
      <c r="C1007" s="10" t="s">
        <v>234</v>
      </c>
      <c r="D1007" s="10" t="s">
        <v>10</v>
      </c>
      <c r="E1007" s="11">
        <v>1</v>
      </c>
      <c r="F1007" s="43"/>
      <c r="G1007" s="43">
        <f t="shared" si="56"/>
        <v>0</v>
      </c>
    </row>
    <row r="1008" spans="1:7">
      <c r="A1008" s="49"/>
      <c r="B1008" s="49"/>
      <c r="C1008" s="10" t="s">
        <v>5</v>
      </c>
      <c r="D1008" s="10" t="str">
        <f>"کيلوگرم"</f>
        <v>کيلوگرم</v>
      </c>
      <c r="E1008" s="11">
        <v>0.1</v>
      </c>
      <c r="F1008" s="43"/>
      <c r="G1008" s="43">
        <f t="shared" si="56"/>
        <v>0</v>
      </c>
    </row>
    <row r="1009" spans="1:7">
      <c r="A1009" s="49"/>
      <c r="B1009" s="49"/>
      <c r="C1009" s="10" t="s">
        <v>150</v>
      </c>
      <c r="D1009" s="10" t="s">
        <v>292</v>
      </c>
      <c r="E1009" s="11">
        <v>0.06</v>
      </c>
      <c r="F1009" s="43"/>
      <c r="G1009" s="43">
        <f t="shared" si="56"/>
        <v>0</v>
      </c>
    </row>
    <row r="1010" spans="1:7">
      <c r="A1010" s="49"/>
      <c r="B1010" s="50"/>
      <c r="C1010" s="10" t="str">
        <f>"نان لواش  بسته بندي 80 گرمي"</f>
        <v>نان لواش  بسته بندي 80 گرمي</v>
      </c>
      <c r="D1010" s="10" t="s">
        <v>10</v>
      </c>
      <c r="E1010" s="11">
        <v>2</v>
      </c>
      <c r="F1010" s="43"/>
      <c r="G1010" s="43">
        <f t="shared" si="56"/>
        <v>0</v>
      </c>
    </row>
    <row r="1011" spans="1:7">
      <c r="A1011" s="50"/>
      <c r="B1011" s="12" t="s">
        <v>171</v>
      </c>
      <c r="C1011" s="64" t="s">
        <v>400</v>
      </c>
      <c r="D1011" s="65"/>
      <c r="E1011" s="9"/>
      <c r="F1011" s="43"/>
      <c r="G1011" s="43">
        <f t="shared" si="56"/>
        <v>0</v>
      </c>
    </row>
    <row r="1012" spans="1:7">
      <c r="A1012" s="36">
        <v>83</v>
      </c>
      <c r="B1012" s="36" t="s">
        <v>349</v>
      </c>
      <c r="C1012" s="10" t="s">
        <v>58</v>
      </c>
      <c r="D1012" s="10" t="str">
        <f>"کيلوگرم"</f>
        <v>کيلوگرم</v>
      </c>
      <c r="E1012" s="11">
        <v>0.18</v>
      </c>
      <c r="F1012" s="43"/>
      <c r="G1012" s="43">
        <f t="shared" si="56"/>
        <v>0</v>
      </c>
    </row>
    <row r="1013" spans="1:7">
      <c r="A1013" s="49"/>
      <c r="B1013" s="49"/>
      <c r="C1013" s="10" t="s">
        <v>367</v>
      </c>
      <c r="D1013" s="10" t="str">
        <f>"کيلوگرم"</f>
        <v>کيلوگرم</v>
      </c>
      <c r="E1013" s="11">
        <v>0.1</v>
      </c>
      <c r="F1013" s="43"/>
      <c r="G1013" s="43">
        <f t="shared" si="56"/>
        <v>0</v>
      </c>
    </row>
    <row r="1014" spans="1:7">
      <c r="A1014" s="49"/>
      <c r="B1014" s="49"/>
      <c r="C1014" s="10" t="s">
        <v>165</v>
      </c>
      <c r="D1014" s="10" t="str">
        <f>"کيلوگرم"</f>
        <v>کيلوگرم</v>
      </c>
      <c r="E1014" s="11">
        <v>0.06</v>
      </c>
      <c r="F1014" s="43"/>
      <c r="G1014" s="43">
        <f t="shared" si="56"/>
        <v>0</v>
      </c>
    </row>
    <row r="1015" spans="1:7">
      <c r="A1015" s="49"/>
      <c r="B1015" s="50"/>
      <c r="C1015" s="10" t="str">
        <f>"نان لواش  بسته بندي 80 گرمي"</f>
        <v>نان لواش  بسته بندي 80 گرمي</v>
      </c>
      <c r="D1015" s="10" t="s">
        <v>11</v>
      </c>
      <c r="E1015" s="11">
        <v>2</v>
      </c>
      <c r="F1015" s="43"/>
      <c r="G1015" s="43">
        <f t="shared" si="56"/>
        <v>0</v>
      </c>
    </row>
    <row r="1016" spans="1:7">
      <c r="A1016" s="50"/>
      <c r="B1016" s="12" t="s">
        <v>171</v>
      </c>
      <c r="C1016" s="64" t="s">
        <v>146</v>
      </c>
      <c r="D1016" s="65"/>
      <c r="E1016" s="9"/>
      <c r="F1016" s="43"/>
      <c r="G1016" s="43">
        <f t="shared" si="56"/>
        <v>0</v>
      </c>
    </row>
    <row r="1017" spans="1:7" ht="22.5" customHeight="1">
      <c r="A1017" s="36">
        <v>84</v>
      </c>
      <c r="B1017" s="53" t="s">
        <v>368</v>
      </c>
      <c r="C1017" s="10" t="str">
        <f>"برنج ايراني درجه 1"</f>
        <v>برنج ايراني درجه 1</v>
      </c>
      <c r="D1017" s="10" t="str">
        <f>"کيلوگرم"</f>
        <v>کيلوگرم</v>
      </c>
      <c r="E1017" s="11">
        <v>0.05</v>
      </c>
      <c r="F1017" s="43"/>
      <c r="G1017" s="43">
        <f t="shared" si="56"/>
        <v>0</v>
      </c>
    </row>
    <row r="1018" spans="1:7">
      <c r="A1018" s="49"/>
      <c r="B1018" s="49"/>
      <c r="C1018" s="10" t="s">
        <v>8</v>
      </c>
      <c r="D1018" s="10" t="str">
        <f>"کيلوگرم"</f>
        <v>کيلوگرم</v>
      </c>
      <c r="E1018" s="11">
        <v>0.05</v>
      </c>
      <c r="F1018" s="43"/>
      <c r="G1018" s="43">
        <f t="shared" si="56"/>
        <v>0</v>
      </c>
    </row>
    <row r="1019" spans="1:7">
      <c r="A1019" s="49"/>
      <c r="B1019" s="49"/>
      <c r="C1019" s="10" t="s">
        <v>37</v>
      </c>
      <c r="D1019" s="10" t="str">
        <f>"کيلوگرم"</f>
        <v>کيلوگرم</v>
      </c>
      <c r="E1019" s="11">
        <v>0.02</v>
      </c>
      <c r="F1019" s="43"/>
      <c r="G1019" s="43">
        <f t="shared" si="56"/>
        <v>0</v>
      </c>
    </row>
    <row r="1020" spans="1:7">
      <c r="A1020" s="49"/>
      <c r="B1020" s="49"/>
      <c r="C1020" s="10" t="s">
        <v>61</v>
      </c>
      <c r="D1020" s="10" t="s">
        <v>10</v>
      </c>
      <c r="E1020" s="11">
        <v>2</v>
      </c>
      <c r="F1020" s="43"/>
      <c r="G1020" s="43">
        <f t="shared" si="56"/>
        <v>0</v>
      </c>
    </row>
    <row r="1021" spans="1:7">
      <c r="A1021" s="49"/>
      <c r="B1021" s="49"/>
      <c r="C1021" s="10" t="s">
        <v>425</v>
      </c>
      <c r="D1021" s="10" t="str">
        <f>"کيلوگرم"</f>
        <v>کيلوگرم</v>
      </c>
      <c r="E1021" s="11">
        <v>0.01</v>
      </c>
      <c r="F1021" s="43"/>
      <c r="G1021" s="43">
        <f t="shared" si="56"/>
        <v>0</v>
      </c>
    </row>
    <row r="1022" spans="1:7">
      <c r="A1022" s="49"/>
      <c r="B1022" s="49"/>
      <c r="C1022" s="10" t="s">
        <v>426</v>
      </c>
      <c r="D1022" s="10" t="str">
        <f>"کيلوگرم"</f>
        <v>کيلوگرم</v>
      </c>
      <c r="E1022" s="11">
        <v>0.01</v>
      </c>
      <c r="F1022" s="43"/>
      <c r="G1022" s="43">
        <f t="shared" si="56"/>
        <v>0</v>
      </c>
    </row>
    <row r="1023" spans="1:7">
      <c r="A1023" s="49"/>
      <c r="B1023" s="49"/>
      <c r="C1023" s="10" t="s">
        <v>2</v>
      </c>
      <c r="D1023" s="10" t="str">
        <f>"کيلوگرم"</f>
        <v>کيلوگرم</v>
      </c>
      <c r="E1023" s="11">
        <v>1E-3</v>
      </c>
      <c r="F1023" s="43"/>
      <c r="G1023" s="43">
        <f t="shared" si="56"/>
        <v>0</v>
      </c>
    </row>
    <row r="1024" spans="1:7">
      <c r="A1024" s="49"/>
      <c r="B1024" s="49"/>
      <c r="C1024" s="10" t="s">
        <v>15</v>
      </c>
      <c r="D1024" s="10" t="s">
        <v>16</v>
      </c>
      <c r="E1024" s="11">
        <v>1E-4</v>
      </c>
      <c r="F1024" s="43"/>
      <c r="G1024" s="43">
        <f t="shared" si="56"/>
        <v>0</v>
      </c>
    </row>
    <row r="1025" spans="1:7">
      <c r="A1025" s="49"/>
      <c r="B1025" s="50"/>
      <c r="C1025" s="2" t="s">
        <v>370</v>
      </c>
      <c r="D1025" s="10" t="s">
        <v>173</v>
      </c>
      <c r="E1025" s="11">
        <v>1</v>
      </c>
      <c r="F1025" s="43"/>
      <c r="G1025" s="43">
        <f t="shared" si="56"/>
        <v>0</v>
      </c>
    </row>
    <row r="1026" spans="1:7">
      <c r="A1026" s="50"/>
      <c r="B1026" s="12" t="s">
        <v>171</v>
      </c>
      <c r="C1026" s="64" t="s">
        <v>146</v>
      </c>
      <c r="D1026" s="65"/>
      <c r="E1026" s="9"/>
      <c r="F1026" s="43"/>
      <c r="G1026" s="43">
        <f t="shared" si="56"/>
        <v>0</v>
      </c>
    </row>
    <row r="1027" spans="1:7">
      <c r="A1027" s="25"/>
      <c r="B1027" s="26"/>
      <c r="C1027" s="27" t="s">
        <v>260</v>
      </c>
      <c r="D1027" s="26"/>
      <c r="E1027" s="27"/>
      <c r="F1027" s="43"/>
      <c r="G1027" s="43">
        <f t="shared" ref="G1027:G1090" si="57">F1027*E1027</f>
        <v>0</v>
      </c>
    </row>
    <row r="1028" spans="1:7">
      <c r="A1028" s="36">
        <v>85</v>
      </c>
      <c r="B1028" s="53" t="s">
        <v>151</v>
      </c>
      <c r="C1028" s="10" t="s">
        <v>61</v>
      </c>
      <c r="D1028" s="10" t="s">
        <v>10</v>
      </c>
      <c r="E1028" s="11">
        <v>2</v>
      </c>
      <c r="F1028" s="43"/>
      <c r="G1028" s="43">
        <f t="shared" si="57"/>
        <v>0</v>
      </c>
    </row>
    <row r="1029" spans="1:7">
      <c r="A1029" s="49"/>
      <c r="B1029" s="49"/>
      <c r="C1029" s="10" t="s">
        <v>81</v>
      </c>
      <c r="D1029" s="10" t="str">
        <f>"کيلوگرم"</f>
        <v>کيلوگرم</v>
      </c>
      <c r="E1029" s="11">
        <v>0.05</v>
      </c>
      <c r="F1029" s="43"/>
      <c r="G1029" s="43">
        <f t="shared" si="57"/>
        <v>0</v>
      </c>
    </row>
    <row r="1030" spans="1:7">
      <c r="A1030" s="49"/>
      <c r="B1030" s="49"/>
      <c r="C1030" s="10" t="s">
        <v>419</v>
      </c>
      <c r="D1030" s="10" t="str">
        <f>"کيلوگرم"</f>
        <v>کيلوگرم</v>
      </c>
      <c r="E1030" s="11">
        <v>0.1</v>
      </c>
      <c r="F1030" s="43"/>
      <c r="G1030" s="43">
        <f t="shared" si="57"/>
        <v>0</v>
      </c>
    </row>
    <row r="1031" spans="1:7">
      <c r="A1031" s="49"/>
      <c r="B1031" s="49"/>
      <c r="C1031" s="10" t="s">
        <v>134</v>
      </c>
      <c r="D1031" s="10" t="s">
        <v>10</v>
      </c>
      <c r="E1031" s="11">
        <v>1</v>
      </c>
      <c r="F1031" s="43"/>
      <c r="G1031" s="43">
        <f t="shared" si="57"/>
        <v>0</v>
      </c>
    </row>
    <row r="1032" spans="1:7">
      <c r="A1032" s="49"/>
      <c r="B1032" s="49"/>
      <c r="C1032" s="10" t="s">
        <v>107</v>
      </c>
      <c r="D1032" s="10" t="s">
        <v>10</v>
      </c>
      <c r="E1032" s="11">
        <v>1</v>
      </c>
      <c r="F1032" s="43"/>
      <c r="G1032" s="43">
        <f t="shared" si="57"/>
        <v>0</v>
      </c>
    </row>
    <row r="1033" spans="1:7">
      <c r="A1033" s="49"/>
      <c r="B1033" s="49"/>
      <c r="C1033" s="10" t="s">
        <v>114</v>
      </c>
      <c r="D1033" s="10" t="s">
        <v>10</v>
      </c>
      <c r="E1033" s="11">
        <v>1</v>
      </c>
      <c r="F1033" s="43"/>
      <c r="G1033" s="43">
        <f t="shared" si="57"/>
        <v>0</v>
      </c>
    </row>
    <row r="1034" spans="1:7">
      <c r="A1034" s="49"/>
      <c r="B1034" s="49"/>
      <c r="C1034" s="10" t="s">
        <v>5</v>
      </c>
      <c r="D1034" s="10" t="str">
        <f>"کيلوگرم"</f>
        <v>کيلوگرم</v>
      </c>
      <c r="E1034" s="11">
        <v>0.1</v>
      </c>
      <c r="F1034" s="43"/>
      <c r="G1034" s="43">
        <f t="shared" si="57"/>
        <v>0</v>
      </c>
    </row>
    <row r="1035" spans="1:7">
      <c r="A1035" s="49"/>
      <c r="B1035" s="50"/>
      <c r="C1035" s="10" t="str">
        <f>"نان لواش  بسته بندي 80 گرمي"</f>
        <v>نان لواش  بسته بندي 80 گرمي</v>
      </c>
      <c r="D1035" s="10" t="s">
        <v>10</v>
      </c>
      <c r="E1035" s="11">
        <v>2</v>
      </c>
      <c r="F1035" s="43"/>
      <c r="G1035" s="43">
        <f t="shared" si="57"/>
        <v>0</v>
      </c>
    </row>
    <row r="1036" spans="1:7">
      <c r="A1036" s="50"/>
      <c r="B1036" s="12" t="s">
        <v>171</v>
      </c>
      <c r="C1036" s="64" t="s">
        <v>400</v>
      </c>
      <c r="D1036" s="65"/>
      <c r="E1036" s="9"/>
      <c r="F1036" s="43"/>
      <c r="G1036" s="43">
        <f t="shared" si="57"/>
        <v>0</v>
      </c>
    </row>
    <row r="1037" spans="1:7">
      <c r="A1037" s="36">
        <v>86</v>
      </c>
      <c r="B1037" s="36" t="s">
        <v>143</v>
      </c>
      <c r="C1037" s="10" t="s">
        <v>82</v>
      </c>
      <c r="D1037" s="10" t="s">
        <v>10</v>
      </c>
      <c r="E1037" s="11">
        <v>1</v>
      </c>
      <c r="F1037" s="43"/>
      <c r="G1037" s="43">
        <f t="shared" si="57"/>
        <v>0</v>
      </c>
    </row>
    <row r="1038" spans="1:7">
      <c r="A1038" s="49"/>
      <c r="B1038" s="49"/>
      <c r="C1038" s="10" t="s">
        <v>137</v>
      </c>
      <c r="D1038" s="10" t="s">
        <v>10</v>
      </c>
      <c r="E1038" s="11">
        <v>1</v>
      </c>
      <c r="F1038" s="43"/>
      <c r="G1038" s="43">
        <f t="shared" si="57"/>
        <v>0</v>
      </c>
    </row>
    <row r="1039" spans="1:7">
      <c r="A1039" s="49"/>
      <c r="B1039" s="49"/>
      <c r="C1039" s="10" t="s">
        <v>138</v>
      </c>
      <c r="D1039" s="10" t="s">
        <v>10</v>
      </c>
      <c r="E1039" s="11">
        <v>2</v>
      </c>
      <c r="F1039" s="43"/>
      <c r="G1039" s="43">
        <f t="shared" si="57"/>
        <v>0</v>
      </c>
    </row>
    <row r="1040" spans="1:7">
      <c r="A1040" s="49"/>
      <c r="B1040" s="49"/>
      <c r="C1040" s="10" t="s">
        <v>141</v>
      </c>
      <c r="D1040" s="10" t="s">
        <v>10</v>
      </c>
      <c r="E1040" s="11">
        <v>2</v>
      </c>
      <c r="F1040" s="43"/>
      <c r="G1040" s="43">
        <f t="shared" si="57"/>
        <v>0</v>
      </c>
    </row>
    <row r="1041" spans="1:7">
      <c r="A1041" s="49"/>
      <c r="B1041" s="50"/>
      <c r="C1041" s="10" t="str">
        <f>"نان لواش  بسته بندي 80 گرمي"</f>
        <v>نان لواش  بسته بندي 80 گرمي</v>
      </c>
      <c r="D1041" s="10" t="s">
        <v>10</v>
      </c>
      <c r="E1041" s="11">
        <v>1</v>
      </c>
      <c r="F1041" s="43"/>
      <c r="G1041" s="43">
        <f t="shared" si="57"/>
        <v>0</v>
      </c>
    </row>
    <row r="1042" spans="1:7">
      <c r="A1042" s="50"/>
      <c r="B1042" s="12" t="s">
        <v>171</v>
      </c>
      <c r="C1042" s="64" t="s">
        <v>400</v>
      </c>
      <c r="D1042" s="65"/>
      <c r="E1042" s="9"/>
      <c r="F1042" s="43"/>
      <c r="G1042" s="43">
        <f t="shared" si="57"/>
        <v>0</v>
      </c>
    </row>
    <row r="1043" spans="1:7">
      <c r="A1043" s="36">
        <v>87</v>
      </c>
      <c r="B1043" s="36" t="s">
        <v>145</v>
      </c>
      <c r="C1043" s="10" t="s">
        <v>82</v>
      </c>
      <c r="D1043" s="10" t="s">
        <v>10</v>
      </c>
      <c r="E1043" s="11">
        <v>1</v>
      </c>
      <c r="F1043" s="43"/>
      <c r="G1043" s="43">
        <f t="shared" si="57"/>
        <v>0</v>
      </c>
    </row>
    <row r="1044" spans="1:7">
      <c r="A1044" s="49"/>
      <c r="B1044" s="49"/>
      <c r="C1044" s="10" t="s">
        <v>135</v>
      </c>
      <c r="D1044" s="10" t="s">
        <v>10</v>
      </c>
      <c r="E1044" s="11">
        <v>2</v>
      </c>
      <c r="F1044" s="43"/>
      <c r="G1044" s="43">
        <f t="shared" si="57"/>
        <v>0</v>
      </c>
    </row>
    <row r="1045" spans="1:7">
      <c r="A1045" s="49"/>
      <c r="B1045" s="49"/>
      <c r="C1045" s="10" t="s">
        <v>137</v>
      </c>
      <c r="D1045" s="10" t="s">
        <v>10</v>
      </c>
      <c r="E1045" s="11">
        <v>1</v>
      </c>
      <c r="F1045" s="43"/>
      <c r="G1045" s="43">
        <f t="shared" si="57"/>
        <v>0</v>
      </c>
    </row>
    <row r="1046" spans="1:7">
      <c r="A1046" s="49"/>
      <c r="B1046" s="49"/>
      <c r="C1046" s="10" t="s">
        <v>138</v>
      </c>
      <c r="D1046" s="10" t="s">
        <v>10</v>
      </c>
      <c r="E1046" s="11">
        <v>2</v>
      </c>
      <c r="F1046" s="43"/>
      <c r="G1046" s="43">
        <f t="shared" si="57"/>
        <v>0</v>
      </c>
    </row>
    <row r="1047" spans="1:7">
      <c r="A1047" s="49"/>
      <c r="B1047" s="50"/>
      <c r="C1047" s="10" t="str">
        <f>"نان لواش  بسته بندي 80 گرمي"</f>
        <v>نان لواش  بسته بندي 80 گرمي</v>
      </c>
      <c r="D1047" s="10" t="s">
        <v>10</v>
      </c>
      <c r="E1047" s="11">
        <v>2</v>
      </c>
      <c r="F1047" s="43"/>
      <c r="G1047" s="43">
        <f t="shared" si="57"/>
        <v>0</v>
      </c>
    </row>
    <row r="1048" spans="1:7">
      <c r="A1048" s="50"/>
      <c r="B1048" s="12" t="s">
        <v>171</v>
      </c>
      <c r="C1048" s="64" t="s">
        <v>400</v>
      </c>
      <c r="D1048" s="65"/>
      <c r="E1048" s="9"/>
      <c r="F1048" s="43"/>
      <c r="G1048" s="43">
        <f t="shared" si="57"/>
        <v>0</v>
      </c>
    </row>
    <row r="1049" spans="1:7">
      <c r="A1049" s="36">
        <v>88</v>
      </c>
      <c r="B1049" s="36" t="s">
        <v>144</v>
      </c>
      <c r="C1049" s="10" t="s">
        <v>107</v>
      </c>
      <c r="D1049" s="10" t="s">
        <v>10</v>
      </c>
      <c r="E1049" s="11">
        <v>1</v>
      </c>
      <c r="F1049" s="43"/>
      <c r="G1049" s="43">
        <f t="shared" si="57"/>
        <v>0</v>
      </c>
    </row>
    <row r="1050" spans="1:7">
      <c r="A1050" s="49"/>
      <c r="B1050" s="49"/>
      <c r="C1050" s="10" t="s">
        <v>128</v>
      </c>
      <c r="D1050" s="10" t="s">
        <v>10</v>
      </c>
      <c r="E1050" s="11">
        <v>1</v>
      </c>
      <c r="F1050" s="43"/>
      <c r="G1050" s="43">
        <f t="shared" si="57"/>
        <v>0</v>
      </c>
    </row>
    <row r="1051" spans="1:7">
      <c r="A1051" s="49"/>
      <c r="B1051" s="49"/>
      <c r="C1051" s="10" t="s">
        <v>82</v>
      </c>
      <c r="D1051" s="10" t="s">
        <v>10</v>
      </c>
      <c r="E1051" s="11">
        <v>1</v>
      </c>
      <c r="F1051" s="43"/>
      <c r="G1051" s="43">
        <f t="shared" si="57"/>
        <v>0</v>
      </c>
    </row>
    <row r="1052" spans="1:7">
      <c r="A1052" s="49"/>
      <c r="B1052" s="49"/>
      <c r="C1052" s="10" t="s">
        <v>362</v>
      </c>
      <c r="D1052" s="10" t="s">
        <v>10</v>
      </c>
      <c r="E1052" s="11">
        <v>1</v>
      </c>
      <c r="F1052" s="43"/>
      <c r="G1052" s="43">
        <f t="shared" si="57"/>
        <v>0</v>
      </c>
    </row>
    <row r="1053" spans="1:7">
      <c r="A1053" s="49"/>
      <c r="B1053" s="50"/>
      <c r="C1053" s="10" t="str">
        <f>"نان لواش  بسته بندي 80 گرمي"</f>
        <v>نان لواش  بسته بندي 80 گرمي</v>
      </c>
      <c r="D1053" s="10" t="s">
        <v>10</v>
      </c>
      <c r="E1053" s="11">
        <v>2</v>
      </c>
      <c r="F1053" s="43"/>
      <c r="G1053" s="43">
        <f t="shared" si="57"/>
        <v>0</v>
      </c>
    </row>
    <row r="1054" spans="1:7">
      <c r="A1054" s="50"/>
      <c r="B1054" s="12" t="s">
        <v>171</v>
      </c>
      <c r="C1054" s="64" t="s">
        <v>400</v>
      </c>
      <c r="D1054" s="65"/>
      <c r="E1054" s="9"/>
      <c r="F1054" s="43"/>
      <c r="G1054" s="43">
        <f t="shared" si="57"/>
        <v>0</v>
      </c>
    </row>
    <row r="1055" spans="1:7">
      <c r="A1055" s="36">
        <v>89</v>
      </c>
      <c r="B1055" s="36" t="s">
        <v>336</v>
      </c>
      <c r="C1055" s="10" t="s">
        <v>235</v>
      </c>
      <c r="D1055" s="10" t="s">
        <v>10</v>
      </c>
      <c r="E1055" s="11">
        <v>1</v>
      </c>
      <c r="F1055" s="43"/>
      <c r="G1055" s="43">
        <f t="shared" si="57"/>
        <v>0</v>
      </c>
    </row>
    <row r="1056" spans="1:7">
      <c r="A1056" s="49"/>
      <c r="B1056" s="49"/>
      <c r="C1056" s="10" t="s">
        <v>82</v>
      </c>
      <c r="D1056" s="10" t="s">
        <v>10</v>
      </c>
      <c r="E1056" s="11">
        <v>1</v>
      </c>
      <c r="F1056" s="43"/>
      <c r="G1056" s="43">
        <f t="shared" si="57"/>
        <v>0</v>
      </c>
    </row>
    <row r="1057" spans="1:7">
      <c r="A1057" s="49"/>
      <c r="B1057" s="49"/>
      <c r="C1057" s="10" t="s">
        <v>135</v>
      </c>
      <c r="D1057" s="10" t="s">
        <v>10</v>
      </c>
      <c r="E1057" s="11">
        <v>2</v>
      </c>
      <c r="F1057" s="43"/>
      <c r="G1057" s="43">
        <f t="shared" si="57"/>
        <v>0</v>
      </c>
    </row>
    <row r="1058" spans="1:7">
      <c r="A1058" s="49"/>
      <c r="B1058" s="49"/>
      <c r="C1058" s="10" t="s">
        <v>137</v>
      </c>
      <c r="D1058" s="10" t="s">
        <v>10</v>
      </c>
      <c r="E1058" s="11">
        <v>1</v>
      </c>
      <c r="F1058" s="43"/>
      <c r="G1058" s="43">
        <f t="shared" si="57"/>
        <v>0</v>
      </c>
    </row>
    <row r="1059" spans="1:7">
      <c r="A1059" s="49"/>
      <c r="B1059" s="50"/>
      <c r="C1059" s="10" t="str">
        <f>"نان لواش  بسته بندي 80 گرمي"</f>
        <v>نان لواش  بسته بندي 80 گرمي</v>
      </c>
      <c r="D1059" s="10" t="s">
        <v>11</v>
      </c>
      <c r="E1059" s="11">
        <v>2</v>
      </c>
      <c r="F1059" s="43"/>
      <c r="G1059" s="43">
        <f t="shared" si="57"/>
        <v>0</v>
      </c>
    </row>
    <row r="1060" spans="1:7">
      <c r="A1060" s="50"/>
      <c r="B1060" s="12" t="s">
        <v>171</v>
      </c>
      <c r="C1060" s="64" t="s">
        <v>146</v>
      </c>
      <c r="D1060" s="65"/>
      <c r="E1060" s="9"/>
      <c r="F1060" s="43"/>
      <c r="G1060" s="43">
        <f t="shared" si="57"/>
        <v>0</v>
      </c>
    </row>
    <row r="1061" spans="1:7">
      <c r="A1061" s="36">
        <v>90</v>
      </c>
      <c r="B1061" s="36" t="s">
        <v>363</v>
      </c>
      <c r="C1061" s="10" t="s">
        <v>436</v>
      </c>
      <c r="D1061" s="10" t="s">
        <v>10</v>
      </c>
      <c r="E1061" s="11">
        <v>1</v>
      </c>
      <c r="F1061" s="43"/>
      <c r="G1061" s="43">
        <f t="shared" si="57"/>
        <v>0</v>
      </c>
    </row>
    <row r="1062" spans="1:7">
      <c r="A1062" s="49"/>
      <c r="B1062" s="49"/>
      <c r="C1062" s="10" t="s">
        <v>114</v>
      </c>
      <c r="D1062" s="10" t="s">
        <v>10</v>
      </c>
      <c r="E1062" s="11">
        <v>1</v>
      </c>
      <c r="F1062" s="43"/>
      <c r="G1062" s="43">
        <f t="shared" si="57"/>
        <v>0</v>
      </c>
    </row>
    <row r="1063" spans="1:7">
      <c r="A1063" s="49"/>
      <c r="B1063" s="49"/>
      <c r="C1063" s="10" t="s">
        <v>137</v>
      </c>
      <c r="D1063" s="10" t="s">
        <v>10</v>
      </c>
      <c r="E1063" s="11">
        <v>1</v>
      </c>
      <c r="F1063" s="43"/>
      <c r="G1063" s="43">
        <f t="shared" si="57"/>
        <v>0</v>
      </c>
    </row>
    <row r="1064" spans="1:7">
      <c r="A1064" s="49"/>
      <c r="B1064" s="50"/>
      <c r="C1064" s="10" t="str">
        <f>"نان لواش  بسته بندي 80 گرمي"</f>
        <v>نان لواش  بسته بندي 80 گرمي</v>
      </c>
      <c r="D1064" s="10" t="s">
        <v>11</v>
      </c>
      <c r="E1064" s="11">
        <v>2</v>
      </c>
      <c r="F1064" s="43"/>
      <c r="G1064" s="43">
        <f t="shared" si="57"/>
        <v>0</v>
      </c>
    </row>
    <row r="1065" spans="1:7">
      <c r="A1065" s="50"/>
      <c r="B1065" s="12" t="s">
        <v>171</v>
      </c>
      <c r="C1065" s="64" t="s">
        <v>400</v>
      </c>
      <c r="D1065" s="65"/>
      <c r="E1065" s="9"/>
      <c r="F1065" s="43"/>
      <c r="G1065" s="43">
        <f t="shared" si="57"/>
        <v>0</v>
      </c>
    </row>
    <row r="1066" spans="1:7">
      <c r="A1066" s="36">
        <v>91</v>
      </c>
      <c r="B1066" s="36" t="s">
        <v>152</v>
      </c>
      <c r="C1066" s="10" t="s">
        <v>115</v>
      </c>
      <c r="D1066" s="10" t="s">
        <v>10</v>
      </c>
      <c r="E1066" s="11">
        <v>1</v>
      </c>
      <c r="F1066" s="43"/>
      <c r="G1066" s="43">
        <f t="shared" si="57"/>
        <v>0</v>
      </c>
    </row>
    <row r="1067" spans="1:7">
      <c r="A1067" s="49"/>
      <c r="B1067" s="49"/>
      <c r="C1067" s="10" t="s">
        <v>107</v>
      </c>
      <c r="D1067" s="10" t="s">
        <v>10</v>
      </c>
      <c r="E1067" s="11">
        <v>1</v>
      </c>
      <c r="F1067" s="43"/>
      <c r="G1067" s="43">
        <f t="shared" si="57"/>
        <v>0</v>
      </c>
    </row>
    <row r="1068" spans="1:7">
      <c r="A1068" s="49"/>
      <c r="B1068" s="49"/>
      <c r="C1068" s="10" t="s">
        <v>153</v>
      </c>
      <c r="D1068" s="10" t="str">
        <f>"کيلوگرم"</f>
        <v>کيلوگرم</v>
      </c>
      <c r="E1068" s="11">
        <v>0.1</v>
      </c>
      <c r="F1068" s="43"/>
      <c r="G1068" s="43">
        <f t="shared" si="57"/>
        <v>0</v>
      </c>
    </row>
    <row r="1069" spans="1:7">
      <c r="A1069" s="49"/>
      <c r="B1069" s="49"/>
      <c r="C1069" s="10" t="s">
        <v>114</v>
      </c>
      <c r="D1069" s="10" t="s">
        <v>10</v>
      </c>
      <c r="E1069" s="11">
        <v>1</v>
      </c>
      <c r="F1069" s="43"/>
      <c r="G1069" s="43">
        <f t="shared" si="57"/>
        <v>0</v>
      </c>
    </row>
    <row r="1070" spans="1:7">
      <c r="A1070" s="49"/>
      <c r="B1070" s="49"/>
      <c r="C1070" s="10" t="s">
        <v>5</v>
      </c>
      <c r="D1070" s="10" t="str">
        <f>"کيلوگرم"</f>
        <v>کيلوگرم</v>
      </c>
      <c r="E1070" s="11">
        <v>0.1</v>
      </c>
      <c r="F1070" s="43"/>
      <c r="G1070" s="43">
        <f t="shared" si="57"/>
        <v>0</v>
      </c>
    </row>
    <row r="1071" spans="1:7">
      <c r="A1071" s="49"/>
      <c r="B1071" s="50"/>
      <c r="C1071" s="10" t="str">
        <f>"نان لواش  بسته بندي 80 گرمي"</f>
        <v>نان لواش  بسته بندي 80 گرمي</v>
      </c>
      <c r="D1071" s="10" t="s">
        <v>11</v>
      </c>
      <c r="E1071" s="11">
        <v>2</v>
      </c>
      <c r="F1071" s="43"/>
      <c r="G1071" s="43">
        <f t="shared" si="57"/>
        <v>0</v>
      </c>
    </row>
    <row r="1072" spans="1:7">
      <c r="A1072" s="50"/>
      <c r="B1072" s="12" t="s">
        <v>171</v>
      </c>
      <c r="C1072" s="64" t="s">
        <v>400</v>
      </c>
      <c r="D1072" s="65"/>
      <c r="E1072" s="9"/>
      <c r="F1072" s="43"/>
      <c r="G1072" s="43">
        <f t="shared" si="57"/>
        <v>0</v>
      </c>
    </row>
    <row r="1073" spans="1:7">
      <c r="A1073" s="36">
        <v>92</v>
      </c>
      <c r="B1073" s="72" t="s">
        <v>364</v>
      </c>
      <c r="C1073" s="10" t="s">
        <v>339</v>
      </c>
      <c r="D1073" s="10" t="str">
        <f>"کيلوگرم"</f>
        <v>کيلوگرم</v>
      </c>
      <c r="E1073" s="11">
        <v>0.6</v>
      </c>
      <c r="F1073" s="43"/>
      <c r="G1073" s="43">
        <f t="shared" si="57"/>
        <v>0</v>
      </c>
    </row>
    <row r="1074" spans="1:7">
      <c r="A1074" s="49"/>
      <c r="B1074" s="73"/>
      <c r="C1074" s="10" t="s">
        <v>114</v>
      </c>
      <c r="D1074" s="10" t="s">
        <v>10</v>
      </c>
      <c r="E1074" s="11">
        <v>1</v>
      </c>
      <c r="F1074" s="43"/>
      <c r="G1074" s="43">
        <f t="shared" si="57"/>
        <v>0</v>
      </c>
    </row>
    <row r="1075" spans="1:7">
      <c r="A1075" s="49"/>
      <c r="B1075" s="74"/>
      <c r="C1075" s="10" t="s">
        <v>154</v>
      </c>
      <c r="D1075" s="10" t="s">
        <v>10</v>
      </c>
      <c r="E1075" s="11">
        <v>1</v>
      </c>
      <c r="F1075" s="43"/>
      <c r="G1075" s="43">
        <f t="shared" si="57"/>
        <v>0</v>
      </c>
    </row>
    <row r="1076" spans="1:7">
      <c r="A1076" s="50"/>
      <c r="B1076" s="12" t="s">
        <v>171</v>
      </c>
      <c r="C1076" s="64" t="s">
        <v>400</v>
      </c>
      <c r="D1076" s="65"/>
      <c r="E1076" s="9"/>
      <c r="F1076" s="43"/>
      <c r="G1076" s="43">
        <f t="shared" si="57"/>
        <v>0</v>
      </c>
    </row>
    <row r="1077" spans="1:7">
      <c r="A1077" s="69">
        <v>93</v>
      </c>
      <c r="B1077" s="56" t="s">
        <v>428</v>
      </c>
      <c r="C1077" s="2" t="s">
        <v>337</v>
      </c>
      <c r="D1077" s="10" t="str">
        <f>"کيلوگرم"</f>
        <v>کيلوگرم</v>
      </c>
      <c r="E1077" s="28">
        <v>0.05</v>
      </c>
      <c r="F1077" s="43"/>
      <c r="G1077" s="43">
        <f t="shared" si="57"/>
        <v>0</v>
      </c>
    </row>
    <row r="1078" spans="1:7">
      <c r="A1078" s="69"/>
      <c r="B1078" s="58"/>
      <c r="C1078" s="2" t="s">
        <v>338</v>
      </c>
      <c r="D1078" s="10" t="str">
        <f>"کيلوگرم"</f>
        <v>کيلوگرم</v>
      </c>
      <c r="E1078" s="28">
        <v>0.08</v>
      </c>
      <c r="F1078" s="43"/>
      <c r="G1078" s="43">
        <f t="shared" si="57"/>
        <v>0</v>
      </c>
    </row>
    <row r="1079" spans="1:7">
      <c r="A1079" s="69"/>
      <c r="B1079" s="58"/>
      <c r="C1079" s="2" t="s">
        <v>182</v>
      </c>
      <c r="D1079" s="10" t="s">
        <v>292</v>
      </c>
      <c r="E1079" s="28">
        <v>0.05</v>
      </c>
      <c r="F1079" s="43"/>
      <c r="G1079" s="43">
        <f t="shared" si="57"/>
        <v>0</v>
      </c>
    </row>
    <row r="1080" spans="1:7">
      <c r="A1080" s="69"/>
      <c r="B1080" s="58"/>
      <c r="C1080" s="2" t="s">
        <v>377</v>
      </c>
      <c r="D1080" s="10" t="s">
        <v>292</v>
      </c>
      <c r="E1080" s="28">
        <v>0.05</v>
      </c>
      <c r="F1080" s="43"/>
      <c r="G1080" s="43">
        <f t="shared" si="57"/>
        <v>0</v>
      </c>
    </row>
    <row r="1081" spans="1:7">
      <c r="A1081" s="69"/>
      <c r="B1081" s="58"/>
      <c r="C1081" s="2" t="s">
        <v>429</v>
      </c>
      <c r="D1081" s="10" t="s">
        <v>10</v>
      </c>
      <c r="E1081" s="28">
        <v>2</v>
      </c>
      <c r="F1081" s="43"/>
      <c r="G1081" s="43">
        <f t="shared" si="57"/>
        <v>0</v>
      </c>
    </row>
    <row r="1082" spans="1:7" ht="45">
      <c r="A1082" s="69"/>
      <c r="B1082" s="58"/>
      <c r="C1082" s="2" t="s">
        <v>261</v>
      </c>
      <c r="D1082" s="10" t="s">
        <v>10</v>
      </c>
      <c r="E1082" s="28">
        <v>1</v>
      </c>
      <c r="F1082" s="43"/>
      <c r="G1082" s="43">
        <f t="shared" si="57"/>
        <v>0</v>
      </c>
    </row>
    <row r="1083" spans="1:7">
      <c r="A1083" s="69"/>
      <c r="B1083" s="71"/>
      <c r="C1083" s="2" t="s">
        <v>262</v>
      </c>
      <c r="D1083" s="10" t="s">
        <v>10</v>
      </c>
      <c r="E1083" s="28">
        <v>1</v>
      </c>
      <c r="F1083" s="43"/>
      <c r="G1083" s="43">
        <f t="shared" si="57"/>
        <v>0</v>
      </c>
    </row>
    <row r="1084" spans="1:7">
      <c r="A1084" s="70"/>
      <c r="B1084" s="12" t="s">
        <v>171</v>
      </c>
      <c r="C1084" s="64" t="s">
        <v>400</v>
      </c>
      <c r="D1084" s="65"/>
      <c r="E1084" s="23"/>
      <c r="F1084" s="43"/>
      <c r="G1084" s="43">
        <f t="shared" si="57"/>
        <v>0</v>
      </c>
    </row>
    <row r="1085" spans="1:7">
      <c r="A1085" s="25">
        <v>94</v>
      </c>
      <c r="B1085" s="26"/>
      <c r="C1085" s="27" t="s">
        <v>263</v>
      </c>
      <c r="D1085" s="26"/>
      <c r="E1085" s="27"/>
      <c r="F1085" s="43"/>
      <c r="G1085" s="43">
        <f t="shared" si="57"/>
        <v>0</v>
      </c>
    </row>
    <row r="1086" spans="1:7">
      <c r="A1086" s="36">
        <v>95</v>
      </c>
      <c r="B1086" s="36" t="s">
        <v>157</v>
      </c>
      <c r="C1086" s="10" t="s">
        <v>287</v>
      </c>
      <c r="D1086" s="10" t="str">
        <f>"کيلوگرم"</f>
        <v>کيلوگرم</v>
      </c>
      <c r="E1086" s="11">
        <v>1.4999999999999999E-2</v>
      </c>
      <c r="F1086" s="43"/>
      <c r="G1086" s="43">
        <f t="shared" si="57"/>
        <v>0</v>
      </c>
    </row>
    <row r="1087" spans="1:7">
      <c r="A1087" s="49"/>
      <c r="B1087" s="49"/>
      <c r="C1087" s="10" t="s">
        <v>3</v>
      </c>
      <c r="D1087" s="10" t="s">
        <v>4</v>
      </c>
      <c r="E1087" s="11">
        <v>2E-3</v>
      </c>
      <c r="F1087" s="43"/>
      <c r="G1087" s="43">
        <f t="shared" si="57"/>
        <v>0</v>
      </c>
    </row>
    <row r="1088" spans="1:7">
      <c r="A1088" s="49"/>
      <c r="B1088" s="49"/>
      <c r="C1088" s="10" t="s">
        <v>427</v>
      </c>
      <c r="D1088" s="10" t="str">
        <f t="shared" ref="D1088:D1093" si="58">"کيلوگرم"</f>
        <v>کيلوگرم</v>
      </c>
      <c r="E1088" s="11">
        <v>0.02</v>
      </c>
      <c r="F1088" s="43"/>
      <c r="G1088" s="43">
        <f t="shared" si="57"/>
        <v>0</v>
      </c>
    </row>
    <row r="1089" spans="1:7">
      <c r="A1089" s="49"/>
      <c r="B1089" s="49"/>
      <c r="C1089" s="10" t="s">
        <v>6</v>
      </c>
      <c r="D1089" s="10" t="str">
        <f t="shared" si="58"/>
        <v>کيلوگرم</v>
      </c>
      <c r="E1089" s="11">
        <v>0.05</v>
      </c>
      <c r="F1089" s="43"/>
      <c r="G1089" s="43">
        <f t="shared" si="57"/>
        <v>0</v>
      </c>
    </row>
    <row r="1090" spans="1:7">
      <c r="A1090" s="49"/>
      <c r="B1090" s="49"/>
      <c r="C1090" s="10" t="s">
        <v>17</v>
      </c>
      <c r="D1090" s="10" t="str">
        <f t="shared" si="58"/>
        <v>کيلوگرم</v>
      </c>
      <c r="E1090" s="11">
        <v>1.4999999999999999E-2</v>
      </c>
      <c r="F1090" s="43"/>
      <c r="G1090" s="43">
        <f t="shared" si="57"/>
        <v>0</v>
      </c>
    </row>
    <row r="1091" spans="1:7">
      <c r="A1091" s="49"/>
      <c r="B1091" s="49"/>
      <c r="C1091" s="10" t="s">
        <v>131</v>
      </c>
      <c r="D1091" s="10" t="str">
        <f t="shared" si="58"/>
        <v>کيلوگرم</v>
      </c>
      <c r="E1091" s="11">
        <v>0.04</v>
      </c>
      <c r="F1091" s="43"/>
      <c r="G1091" s="43">
        <f t="shared" ref="G1091:G1154" si="59">F1091*E1091</f>
        <v>0</v>
      </c>
    </row>
    <row r="1092" spans="1:7">
      <c r="A1092" s="49"/>
      <c r="B1092" s="49"/>
      <c r="C1092" s="10" t="s">
        <v>156</v>
      </c>
      <c r="D1092" s="10" t="str">
        <f t="shared" si="58"/>
        <v>کيلوگرم</v>
      </c>
      <c r="E1092" s="11">
        <v>0.04</v>
      </c>
      <c r="F1092" s="43"/>
      <c r="G1092" s="43">
        <f t="shared" si="59"/>
        <v>0</v>
      </c>
    </row>
    <row r="1093" spans="1:7">
      <c r="A1093" s="49"/>
      <c r="B1093" s="49"/>
      <c r="C1093" s="10" t="s">
        <v>34</v>
      </c>
      <c r="D1093" s="10" t="str">
        <f t="shared" si="58"/>
        <v>کيلوگرم</v>
      </c>
      <c r="E1093" s="11">
        <v>0.05</v>
      </c>
      <c r="F1093" s="43"/>
      <c r="G1093" s="43">
        <f t="shared" si="59"/>
        <v>0</v>
      </c>
    </row>
    <row r="1094" spans="1:7">
      <c r="A1094" s="49"/>
      <c r="B1094" s="49"/>
      <c r="C1094" s="10" t="str">
        <f>"نان لواش  بسته بندي 80 گرمي"</f>
        <v>نان لواش  بسته بندي 80 گرمي</v>
      </c>
      <c r="D1094" s="10" t="s">
        <v>11</v>
      </c>
      <c r="E1094" s="11">
        <v>1</v>
      </c>
      <c r="F1094" s="43"/>
      <c r="G1094" s="43">
        <f t="shared" si="59"/>
        <v>0</v>
      </c>
    </row>
    <row r="1095" spans="1:7">
      <c r="A1095" s="49"/>
      <c r="B1095" s="49"/>
      <c r="C1095" s="2" t="s">
        <v>370</v>
      </c>
      <c r="D1095" s="10" t="s">
        <v>173</v>
      </c>
      <c r="E1095" s="11">
        <v>1</v>
      </c>
      <c r="F1095" s="43"/>
      <c r="G1095" s="43">
        <f t="shared" si="59"/>
        <v>0</v>
      </c>
    </row>
    <row r="1096" spans="1:7">
      <c r="A1096" s="49"/>
      <c r="B1096" s="50"/>
      <c r="C1096" s="10" t="s">
        <v>19</v>
      </c>
      <c r="D1096" s="10" t="str">
        <f>"کيلوگرم"</f>
        <v>کيلوگرم</v>
      </c>
      <c r="E1096" s="11">
        <v>0.05</v>
      </c>
      <c r="F1096" s="43"/>
      <c r="G1096" s="43">
        <f t="shared" si="59"/>
        <v>0</v>
      </c>
    </row>
    <row r="1097" spans="1:7">
      <c r="A1097" s="50"/>
      <c r="B1097" s="12" t="s">
        <v>171</v>
      </c>
      <c r="C1097" s="64" t="s">
        <v>400</v>
      </c>
      <c r="D1097" s="65"/>
      <c r="E1097" s="9"/>
      <c r="F1097" s="43"/>
      <c r="G1097" s="43">
        <f t="shared" si="59"/>
        <v>0</v>
      </c>
    </row>
    <row r="1098" spans="1:7">
      <c r="A1098" s="36">
        <v>96</v>
      </c>
      <c r="B1098" s="36" t="s">
        <v>158</v>
      </c>
      <c r="C1098" s="10" t="s">
        <v>287</v>
      </c>
      <c r="D1098" s="10" t="str">
        <f t="shared" ref="D1098:D1106" si="60">"کيلوگرم"</f>
        <v>کيلوگرم</v>
      </c>
      <c r="E1098" s="11">
        <v>1.4999999999999999E-2</v>
      </c>
      <c r="F1098" s="43"/>
      <c r="G1098" s="43">
        <f t="shared" si="59"/>
        <v>0</v>
      </c>
    </row>
    <row r="1099" spans="1:7">
      <c r="A1099" s="49"/>
      <c r="B1099" s="49"/>
      <c r="C1099" s="10" t="s">
        <v>6</v>
      </c>
      <c r="D1099" s="10" t="str">
        <f t="shared" si="60"/>
        <v>کيلوگرم</v>
      </c>
      <c r="E1099" s="11">
        <v>0.05</v>
      </c>
      <c r="F1099" s="43"/>
      <c r="G1099" s="43">
        <f t="shared" si="59"/>
        <v>0</v>
      </c>
    </row>
    <row r="1100" spans="1:7">
      <c r="A1100" s="49"/>
      <c r="B1100" s="49"/>
      <c r="C1100" s="10" t="s">
        <v>129</v>
      </c>
      <c r="D1100" s="10" t="str">
        <f t="shared" si="60"/>
        <v>کيلوگرم</v>
      </c>
      <c r="E1100" s="11">
        <v>0.04</v>
      </c>
      <c r="F1100" s="43"/>
      <c r="G1100" s="43">
        <f t="shared" si="59"/>
        <v>0</v>
      </c>
    </row>
    <row r="1101" spans="1:7">
      <c r="A1101" s="49"/>
      <c r="B1101" s="49"/>
      <c r="C1101" s="10" t="s">
        <v>7</v>
      </c>
      <c r="D1101" s="10" t="str">
        <f t="shared" si="60"/>
        <v>کيلوگرم</v>
      </c>
      <c r="E1101" s="11">
        <v>1.4999999999999999E-2</v>
      </c>
      <c r="F1101" s="43"/>
      <c r="G1101" s="43">
        <f t="shared" si="59"/>
        <v>0</v>
      </c>
    </row>
    <row r="1102" spans="1:7">
      <c r="A1102" s="49"/>
      <c r="B1102" s="49"/>
      <c r="C1102" s="10" t="s">
        <v>132</v>
      </c>
      <c r="D1102" s="10" t="str">
        <f t="shared" si="60"/>
        <v>کيلوگرم</v>
      </c>
      <c r="E1102" s="11">
        <v>0.1</v>
      </c>
      <c r="F1102" s="43"/>
      <c r="G1102" s="43">
        <f t="shared" si="59"/>
        <v>0</v>
      </c>
    </row>
    <row r="1103" spans="1:7">
      <c r="A1103" s="49"/>
      <c r="B1103" s="49"/>
      <c r="C1103" s="10" t="s">
        <v>39</v>
      </c>
      <c r="D1103" s="10" t="str">
        <f t="shared" si="60"/>
        <v>کيلوگرم</v>
      </c>
      <c r="E1103" s="11">
        <v>1.4999999999999999E-2</v>
      </c>
      <c r="F1103" s="43"/>
      <c r="G1103" s="43">
        <f t="shared" si="59"/>
        <v>0</v>
      </c>
    </row>
    <row r="1104" spans="1:7">
      <c r="A1104" s="49"/>
      <c r="B1104" s="49"/>
      <c r="C1104" s="10" t="s">
        <v>93</v>
      </c>
      <c r="D1104" s="10" t="str">
        <f t="shared" si="60"/>
        <v>کيلوگرم</v>
      </c>
      <c r="E1104" s="11">
        <v>0.08</v>
      </c>
      <c r="F1104" s="43"/>
      <c r="G1104" s="43">
        <f t="shared" si="59"/>
        <v>0</v>
      </c>
    </row>
    <row r="1105" spans="1:7">
      <c r="A1105" s="49"/>
      <c r="B1105" s="49"/>
      <c r="C1105" s="10" t="s">
        <v>106</v>
      </c>
      <c r="D1105" s="10" t="str">
        <f t="shared" si="60"/>
        <v>کيلوگرم</v>
      </c>
      <c r="E1105" s="11">
        <v>1.4999999999999999E-2</v>
      </c>
      <c r="F1105" s="43"/>
      <c r="G1105" s="43">
        <f t="shared" si="59"/>
        <v>0</v>
      </c>
    </row>
    <row r="1106" spans="1:7">
      <c r="A1106" s="49"/>
      <c r="B1106" s="49"/>
      <c r="C1106" s="10" t="s">
        <v>51</v>
      </c>
      <c r="D1106" s="10" t="str">
        <f t="shared" si="60"/>
        <v>کيلوگرم</v>
      </c>
      <c r="E1106" s="11">
        <v>0.02</v>
      </c>
      <c r="F1106" s="43"/>
      <c r="G1106" s="43">
        <f t="shared" si="59"/>
        <v>0</v>
      </c>
    </row>
    <row r="1107" spans="1:7">
      <c r="A1107" s="49"/>
      <c r="B1107" s="49"/>
      <c r="C1107" s="10" t="str">
        <f>"نان لواش  بسته بندي 80 گرمي"</f>
        <v>نان لواش  بسته بندي 80 گرمي</v>
      </c>
      <c r="D1107" s="10" t="s">
        <v>11</v>
      </c>
      <c r="E1107" s="11">
        <v>1</v>
      </c>
      <c r="F1107" s="43"/>
      <c r="G1107" s="43">
        <f t="shared" si="59"/>
        <v>0</v>
      </c>
    </row>
    <row r="1108" spans="1:7">
      <c r="A1108" s="49"/>
      <c r="B1108" s="49"/>
      <c r="C1108" s="10" t="s">
        <v>161</v>
      </c>
      <c r="D1108" s="10" t="str">
        <f>"کيلوگرم"</f>
        <v>کيلوگرم</v>
      </c>
      <c r="E1108" s="11">
        <v>0.01</v>
      </c>
      <c r="F1108" s="43"/>
      <c r="G1108" s="43">
        <f t="shared" si="59"/>
        <v>0</v>
      </c>
    </row>
    <row r="1109" spans="1:7">
      <c r="A1109" s="49"/>
      <c r="B1109" s="49"/>
      <c r="C1109" s="10" t="s">
        <v>125</v>
      </c>
      <c r="D1109" s="10" t="str">
        <f>"کيلوگرم"</f>
        <v>کيلوگرم</v>
      </c>
      <c r="E1109" s="11">
        <v>0.02</v>
      </c>
      <c r="F1109" s="43"/>
      <c r="G1109" s="43">
        <f t="shared" si="59"/>
        <v>0</v>
      </c>
    </row>
    <row r="1110" spans="1:7">
      <c r="A1110" s="49"/>
      <c r="B1110" s="49"/>
      <c r="C1110" s="10" t="s">
        <v>94</v>
      </c>
      <c r="D1110" s="10" t="str">
        <f>"کيلوگرم"</f>
        <v>کيلوگرم</v>
      </c>
      <c r="E1110" s="11">
        <v>5.0000000000000001E-3</v>
      </c>
      <c r="F1110" s="43"/>
      <c r="G1110" s="43">
        <f t="shared" si="59"/>
        <v>0</v>
      </c>
    </row>
    <row r="1111" spans="1:7">
      <c r="A1111" s="49"/>
      <c r="B1111" s="50"/>
      <c r="C1111" s="2" t="s">
        <v>370</v>
      </c>
      <c r="D1111" s="10" t="s">
        <v>173</v>
      </c>
      <c r="E1111" s="11">
        <v>1</v>
      </c>
      <c r="F1111" s="43"/>
      <c r="G1111" s="43">
        <f t="shared" si="59"/>
        <v>0</v>
      </c>
    </row>
    <row r="1112" spans="1:7">
      <c r="A1112" s="50"/>
      <c r="B1112" s="12" t="s">
        <v>171</v>
      </c>
      <c r="C1112" s="64" t="s">
        <v>400</v>
      </c>
      <c r="D1112" s="65"/>
      <c r="E1112" s="9"/>
      <c r="F1112" s="43"/>
      <c r="G1112" s="43">
        <f t="shared" si="59"/>
        <v>0</v>
      </c>
    </row>
    <row r="1113" spans="1:7" ht="22.5" customHeight="1">
      <c r="A1113" s="56">
        <v>97</v>
      </c>
      <c r="B1113" s="56" t="s">
        <v>342</v>
      </c>
      <c r="C1113" s="10" t="s">
        <v>287</v>
      </c>
      <c r="D1113" s="10" t="str">
        <f t="shared" ref="D1113:D1122" si="61">"کيلوگرم"</f>
        <v>کيلوگرم</v>
      </c>
      <c r="E1113" s="11">
        <v>1.4999999999999999E-2</v>
      </c>
      <c r="F1113" s="43"/>
      <c r="G1113" s="43">
        <f t="shared" si="59"/>
        <v>0</v>
      </c>
    </row>
    <row r="1114" spans="1:7">
      <c r="A1114" s="58"/>
      <c r="B1114" s="58"/>
      <c r="C1114" s="10" t="str">
        <f>"برنج ايراني درجه 1"</f>
        <v>برنج ايراني درجه 1</v>
      </c>
      <c r="D1114" s="10" t="str">
        <f t="shared" si="61"/>
        <v>کيلوگرم</v>
      </c>
      <c r="E1114" s="21">
        <v>0.01</v>
      </c>
      <c r="F1114" s="43"/>
      <c r="G1114" s="43">
        <f t="shared" si="59"/>
        <v>0</v>
      </c>
    </row>
    <row r="1115" spans="1:7">
      <c r="A1115" s="58"/>
      <c r="B1115" s="58"/>
      <c r="C1115" s="1" t="s">
        <v>270</v>
      </c>
      <c r="D1115" s="10" t="str">
        <f t="shared" si="61"/>
        <v>کيلوگرم</v>
      </c>
      <c r="E1115" s="21">
        <v>0.05</v>
      </c>
      <c r="F1115" s="43"/>
      <c r="G1115" s="43">
        <f t="shared" si="59"/>
        <v>0</v>
      </c>
    </row>
    <row r="1116" spans="1:7">
      <c r="A1116" s="58"/>
      <c r="B1116" s="58"/>
      <c r="C1116" s="1" t="s">
        <v>340</v>
      </c>
      <c r="D1116" s="10" t="str">
        <f t="shared" si="61"/>
        <v>کيلوگرم</v>
      </c>
      <c r="E1116" s="21">
        <v>0.1</v>
      </c>
      <c r="F1116" s="43"/>
      <c r="G1116" s="43">
        <f t="shared" si="59"/>
        <v>0</v>
      </c>
    </row>
    <row r="1117" spans="1:7">
      <c r="A1117" s="58"/>
      <c r="B1117" s="58"/>
      <c r="C1117" s="1" t="s">
        <v>264</v>
      </c>
      <c r="D1117" s="10" t="str">
        <f t="shared" si="61"/>
        <v>کيلوگرم</v>
      </c>
      <c r="E1117" s="21">
        <v>0.02</v>
      </c>
      <c r="F1117" s="43"/>
      <c r="G1117" s="43">
        <f t="shared" si="59"/>
        <v>0</v>
      </c>
    </row>
    <row r="1118" spans="1:7">
      <c r="A1118" s="58"/>
      <c r="B1118" s="58"/>
      <c r="C1118" s="1" t="s">
        <v>341</v>
      </c>
      <c r="D1118" s="10" t="str">
        <f t="shared" si="61"/>
        <v>کيلوگرم</v>
      </c>
      <c r="E1118" s="21">
        <v>0.04</v>
      </c>
      <c r="F1118" s="43"/>
      <c r="G1118" s="43">
        <f t="shared" si="59"/>
        <v>0</v>
      </c>
    </row>
    <row r="1119" spans="1:7">
      <c r="A1119" s="58"/>
      <c r="B1119" s="58"/>
      <c r="C1119" s="1" t="s">
        <v>106</v>
      </c>
      <c r="D1119" s="10" t="str">
        <f t="shared" si="61"/>
        <v>کيلوگرم</v>
      </c>
      <c r="E1119" s="21">
        <v>0.01</v>
      </c>
      <c r="F1119" s="43"/>
      <c r="G1119" s="43">
        <f t="shared" si="59"/>
        <v>0</v>
      </c>
    </row>
    <row r="1120" spans="1:7">
      <c r="A1120" s="58"/>
      <c r="B1120" s="58"/>
      <c r="C1120" s="1" t="s">
        <v>124</v>
      </c>
      <c r="D1120" s="10" t="str">
        <f t="shared" si="61"/>
        <v>کيلوگرم</v>
      </c>
      <c r="E1120" s="21">
        <v>0.01</v>
      </c>
      <c r="F1120" s="43"/>
      <c r="G1120" s="43">
        <f t="shared" si="59"/>
        <v>0</v>
      </c>
    </row>
    <row r="1121" spans="1:7">
      <c r="A1121" s="58"/>
      <c r="B1121" s="58"/>
      <c r="C1121" s="1" t="s">
        <v>51</v>
      </c>
      <c r="D1121" s="10" t="str">
        <f t="shared" si="61"/>
        <v>کيلوگرم</v>
      </c>
      <c r="E1121" s="21">
        <v>0.01</v>
      </c>
      <c r="F1121" s="43"/>
      <c r="G1121" s="43">
        <f t="shared" si="59"/>
        <v>0</v>
      </c>
    </row>
    <row r="1122" spans="1:7">
      <c r="A1122" s="58"/>
      <c r="B1122" s="58"/>
      <c r="C1122" s="1" t="s">
        <v>265</v>
      </c>
      <c r="D1122" s="10" t="str">
        <f t="shared" si="61"/>
        <v>کيلوگرم</v>
      </c>
      <c r="E1122" s="21">
        <v>0.02</v>
      </c>
      <c r="F1122" s="43"/>
      <c r="G1122" s="43">
        <f t="shared" si="59"/>
        <v>0</v>
      </c>
    </row>
    <row r="1123" spans="1:7">
      <c r="A1123" s="58"/>
      <c r="B1123" s="58"/>
      <c r="C1123" s="10" t="str">
        <f>"نان لواش  بسته بندي 80 گرمي"</f>
        <v>نان لواش  بسته بندي 80 گرمي</v>
      </c>
      <c r="D1123" s="1" t="s">
        <v>267</v>
      </c>
      <c r="E1123" s="21">
        <v>2</v>
      </c>
      <c r="F1123" s="43"/>
      <c r="G1123" s="43">
        <f t="shared" si="59"/>
        <v>0</v>
      </c>
    </row>
    <row r="1124" spans="1:7">
      <c r="A1124" s="58"/>
      <c r="B1124" s="58"/>
      <c r="C1124" s="1" t="s">
        <v>125</v>
      </c>
      <c r="D1124" s="10" t="str">
        <f>"کيلوگرم"</f>
        <v>کيلوگرم</v>
      </c>
      <c r="E1124" s="21">
        <v>1.4999999999999999E-2</v>
      </c>
      <c r="F1124" s="43"/>
      <c r="G1124" s="43">
        <f t="shared" si="59"/>
        <v>0</v>
      </c>
    </row>
    <row r="1125" spans="1:7">
      <c r="A1125" s="58"/>
      <c r="B1125" s="71"/>
      <c r="C1125" s="2" t="s">
        <v>370</v>
      </c>
      <c r="D1125" s="1" t="s">
        <v>266</v>
      </c>
      <c r="E1125" s="21">
        <v>1</v>
      </c>
      <c r="F1125" s="43"/>
      <c r="G1125" s="43">
        <f t="shared" si="59"/>
        <v>0</v>
      </c>
    </row>
    <row r="1126" spans="1:7">
      <c r="A1126" s="71"/>
      <c r="B1126" s="12" t="s">
        <v>171</v>
      </c>
      <c r="C1126" s="64" t="s">
        <v>400</v>
      </c>
      <c r="D1126" s="65"/>
      <c r="E1126" s="29"/>
      <c r="F1126" s="43"/>
      <c r="G1126" s="43">
        <f t="shared" si="59"/>
        <v>0</v>
      </c>
    </row>
    <row r="1127" spans="1:7">
      <c r="A1127" s="36">
        <v>98</v>
      </c>
      <c r="B1127" s="36" t="s">
        <v>159</v>
      </c>
      <c r="C1127" s="10" t="s">
        <v>287</v>
      </c>
      <c r="D1127" s="10" t="str">
        <f t="shared" ref="D1127:D1134" si="62">"کيلوگرم"</f>
        <v>کيلوگرم</v>
      </c>
      <c r="E1127" s="11">
        <v>1.4999999999999999E-2</v>
      </c>
      <c r="F1127" s="43"/>
      <c r="G1127" s="43">
        <f t="shared" si="59"/>
        <v>0</v>
      </c>
    </row>
    <row r="1128" spans="1:7">
      <c r="A1128" s="49"/>
      <c r="B1128" s="49"/>
      <c r="C1128" s="10" t="s">
        <v>6</v>
      </c>
      <c r="D1128" s="10" t="str">
        <f t="shared" si="62"/>
        <v>کيلوگرم</v>
      </c>
      <c r="E1128" s="11">
        <v>0.05</v>
      </c>
      <c r="F1128" s="43"/>
      <c r="G1128" s="43">
        <f t="shared" si="59"/>
        <v>0</v>
      </c>
    </row>
    <row r="1129" spans="1:7">
      <c r="A1129" s="49"/>
      <c r="B1129" s="49"/>
      <c r="C1129" s="10" t="s">
        <v>127</v>
      </c>
      <c r="D1129" s="10" t="str">
        <f t="shared" si="62"/>
        <v>کيلوگرم</v>
      </c>
      <c r="E1129" s="11">
        <v>0.06</v>
      </c>
      <c r="F1129" s="43"/>
      <c r="G1129" s="43">
        <f t="shared" si="59"/>
        <v>0</v>
      </c>
    </row>
    <row r="1130" spans="1:7">
      <c r="A1130" s="49"/>
      <c r="B1130" s="49"/>
      <c r="C1130" s="10" t="s">
        <v>7</v>
      </c>
      <c r="D1130" s="10" t="str">
        <f t="shared" si="62"/>
        <v>کيلوگرم</v>
      </c>
      <c r="E1130" s="11">
        <v>1.4999999999999999E-2</v>
      </c>
      <c r="F1130" s="43"/>
      <c r="G1130" s="43">
        <f t="shared" si="59"/>
        <v>0</v>
      </c>
    </row>
    <row r="1131" spans="1:7">
      <c r="A1131" s="49"/>
      <c r="B1131" s="49"/>
      <c r="C1131" s="10" t="s">
        <v>133</v>
      </c>
      <c r="D1131" s="10" t="str">
        <f t="shared" si="62"/>
        <v>کيلوگرم</v>
      </c>
      <c r="E1131" s="11">
        <v>0.1</v>
      </c>
      <c r="F1131" s="43"/>
      <c r="G1131" s="43">
        <f t="shared" si="59"/>
        <v>0</v>
      </c>
    </row>
    <row r="1132" spans="1:7">
      <c r="A1132" s="49"/>
      <c r="B1132" s="49"/>
      <c r="C1132" s="10" t="s">
        <v>39</v>
      </c>
      <c r="D1132" s="10" t="str">
        <f t="shared" si="62"/>
        <v>کيلوگرم</v>
      </c>
      <c r="E1132" s="11">
        <v>0.01</v>
      </c>
      <c r="F1132" s="43"/>
      <c r="G1132" s="43">
        <f t="shared" si="59"/>
        <v>0</v>
      </c>
    </row>
    <row r="1133" spans="1:7">
      <c r="A1133" s="49"/>
      <c r="B1133" s="49"/>
      <c r="C1133" s="10" t="s">
        <v>93</v>
      </c>
      <c r="D1133" s="10" t="str">
        <f t="shared" si="62"/>
        <v>کيلوگرم</v>
      </c>
      <c r="E1133" s="11">
        <v>0.08</v>
      </c>
      <c r="F1133" s="43"/>
      <c r="G1133" s="43">
        <f t="shared" si="59"/>
        <v>0</v>
      </c>
    </row>
    <row r="1134" spans="1:7">
      <c r="A1134" s="49"/>
      <c r="B1134" s="49"/>
      <c r="C1134" s="10" t="s">
        <v>106</v>
      </c>
      <c r="D1134" s="10" t="str">
        <f t="shared" si="62"/>
        <v>کيلوگرم</v>
      </c>
      <c r="E1134" s="11">
        <v>0.01</v>
      </c>
      <c r="F1134" s="43"/>
      <c r="G1134" s="43">
        <f t="shared" si="59"/>
        <v>0</v>
      </c>
    </row>
    <row r="1135" spans="1:7">
      <c r="A1135" s="49"/>
      <c r="B1135" s="49"/>
      <c r="C1135" s="10" t="str">
        <f>"نان لواش  بسته بندي 80 گرمي"</f>
        <v>نان لواش  بسته بندي 80 گرمي</v>
      </c>
      <c r="D1135" s="10" t="s">
        <v>11</v>
      </c>
      <c r="E1135" s="11">
        <v>1</v>
      </c>
      <c r="F1135" s="43"/>
      <c r="G1135" s="43">
        <f t="shared" si="59"/>
        <v>0</v>
      </c>
    </row>
    <row r="1136" spans="1:7">
      <c r="A1136" s="49"/>
      <c r="B1136" s="49"/>
      <c r="C1136" s="10" t="s">
        <v>125</v>
      </c>
      <c r="D1136" s="10" t="str">
        <f>"کيلوگرم"</f>
        <v>کيلوگرم</v>
      </c>
      <c r="E1136" s="11">
        <v>0.01</v>
      </c>
      <c r="F1136" s="43"/>
      <c r="G1136" s="43">
        <f t="shared" si="59"/>
        <v>0</v>
      </c>
    </row>
    <row r="1137" spans="1:7">
      <c r="A1137" s="49"/>
      <c r="B1137" s="49"/>
      <c r="C1137" s="10" t="s">
        <v>94</v>
      </c>
      <c r="D1137" s="10" t="str">
        <f>"کيلوگرم"</f>
        <v>کيلوگرم</v>
      </c>
      <c r="E1137" s="11">
        <v>2E-3</v>
      </c>
      <c r="F1137" s="43"/>
      <c r="G1137" s="43">
        <f t="shared" si="59"/>
        <v>0</v>
      </c>
    </row>
    <row r="1138" spans="1:7">
      <c r="A1138" s="49"/>
      <c r="B1138" s="50"/>
      <c r="C1138" s="2" t="s">
        <v>370</v>
      </c>
      <c r="D1138" s="10" t="s">
        <v>173</v>
      </c>
      <c r="E1138" s="11">
        <v>1</v>
      </c>
      <c r="F1138" s="43"/>
      <c r="G1138" s="43">
        <f t="shared" si="59"/>
        <v>0</v>
      </c>
    </row>
    <row r="1139" spans="1:7">
      <c r="A1139" s="50"/>
      <c r="B1139" s="12" t="s">
        <v>171</v>
      </c>
      <c r="C1139" s="64" t="s">
        <v>400</v>
      </c>
      <c r="D1139" s="65"/>
      <c r="E1139" s="9"/>
      <c r="F1139" s="43"/>
      <c r="G1139" s="43">
        <f t="shared" si="59"/>
        <v>0</v>
      </c>
    </row>
    <row r="1140" spans="1:7">
      <c r="A1140" s="36">
        <v>99</v>
      </c>
      <c r="B1140" s="36" t="s">
        <v>160</v>
      </c>
      <c r="C1140" s="10" t="s">
        <v>287</v>
      </c>
      <c r="D1140" s="10" t="str">
        <f>"کيلوگرم"</f>
        <v>کيلوگرم</v>
      </c>
      <c r="E1140" s="11">
        <v>1.4999999999999999E-2</v>
      </c>
      <c r="F1140" s="43"/>
      <c r="G1140" s="43">
        <f t="shared" si="59"/>
        <v>0</v>
      </c>
    </row>
    <row r="1141" spans="1:7">
      <c r="A1141" s="49"/>
      <c r="B1141" s="49"/>
      <c r="C1141" s="10" t="s">
        <v>6</v>
      </c>
      <c r="D1141" s="10" t="str">
        <f>"کيلوگرم"</f>
        <v>کيلوگرم</v>
      </c>
      <c r="E1141" s="11">
        <v>0.01</v>
      </c>
      <c r="F1141" s="43"/>
      <c r="G1141" s="43">
        <f t="shared" si="59"/>
        <v>0</v>
      </c>
    </row>
    <row r="1142" spans="1:7">
      <c r="A1142" s="49"/>
      <c r="B1142" s="49"/>
      <c r="C1142" s="10" t="s">
        <v>127</v>
      </c>
      <c r="D1142" s="10" t="str">
        <f>"کيلوگرم"</f>
        <v>کيلوگرم</v>
      </c>
      <c r="E1142" s="11">
        <v>0.06</v>
      </c>
      <c r="F1142" s="43"/>
      <c r="G1142" s="43">
        <f t="shared" si="59"/>
        <v>0</v>
      </c>
    </row>
    <row r="1143" spans="1:7">
      <c r="A1143" s="49"/>
      <c r="B1143" s="49"/>
      <c r="C1143" s="10" t="s">
        <v>236</v>
      </c>
      <c r="D1143" s="10" t="str">
        <f>"کيلوگرم"</f>
        <v>کيلوگرم</v>
      </c>
      <c r="E1143" s="11">
        <v>0.03</v>
      </c>
      <c r="F1143" s="43"/>
      <c r="G1143" s="43">
        <f t="shared" si="59"/>
        <v>0</v>
      </c>
    </row>
    <row r="1144" spans="1:7">
      <c r="A1144" s="49"/>
      <c r="B1144" s="49"/>
      <c r="C1144" s="10" t="s">
        <v>103</v>
      </c>
      <c r="D1144" s="10" t="s">
        <v>4</v>
      </c>
      <c r="E1144" s="11">
        <v>0.2</v>
      </c>
      <c r="F1144" s="43"/>
      <c r="G1144" s="43">
        <f t="shared" si="59"/>
        <v>0</v>
      </c>
    </row>
    <row r="1145" spans="1:7">
      <c r="A1145" s="49"/>
      <c r="B1145" s="49"/>
      <c r="C1145" s="10" t="s">
        <v>126</v>
      </c>
      <c r="D1145" s="10" t="str">
        <f>"کيلوگرم"</f>
        <v>کيلوگرم</v>
      </c>
      <c r="E1145" s="11">
        <v>3.0000000000000001E-3</v>
      </c>
      <c r="F1145" s="43"/>
      <c r="G1145" s="43">
        <f t="shared" si="59"/>
        <v>0</v>
      </c>
    </row>
    <row r="1146" spans="1:7">
      <c r="A1146" s="49"/>
      <c r="B1146" s="49"/>
      <c r="C1146" s="10" t="s">
        <v>136</v>
      </c>
      <c r="D1146" s="10" t="str">
        <f>"کيلوگرم"</f>
        <v>کيلوگرم</v>
      </c>
      <c r="E1146" s="11">
        <v>3.0000000000000001E-3</v>
      </c>
      <c r="F1146" s="43"/>
      <c r="G1146" s="43">
        <f t="shared" si="59"/>
        <v>0</v>
      </c>
    </row>
    <row r="1147" spans="1:7">
      <c r="A1147" s="49"/>
      <c r="B1147" s="49"/>
      <c r="C1147" s="10" t="s">
        <v>36</v>
      </c>
      <c r="D1147" s="10" t="str">
        <f>"کيلوگرم"</f>
        <v>کيلوگرم</v>
      </c>
      <c r="E1147" s="11">
        <v>0.01</v>
      </c>
      <c r="F1147" s="43"/>
      <c r="G1147" s="43">
        <f t="shared" si="59"/>
        <v>0</v>
      </c>
    </row>
    <row r="1148" spans="1:7">
      <c r="A1148" s="49"/>
      <c r="B1148" s="49"/>
      <c r="C1148" s="10" t="str">
        <f>"نان لواش  بسته بندي 80 گرمي"</f>
        <v>نان لواش  بسته بندي 80 گرمي</v>
      </c>
      <c r="D1148" s="10" t="s">
        <v>11</v>
      </c>
      <c r="E1148" s="11">
        <v>1</v>
      </c>
      <c r="F1148" s="43"/>
      <c r="G1148" s="43">
        <f t="shared" si="59"/>
        <v>0</v>
      </c>
    </row>
    <row r="1149" spans="1:7">
      <c r="A1149" s="49"/>
      <c r="B1149" s="49"/>
      <c r="C1149" s="2" t="s">
        <v>370</v>
      </c>
      <c r="D1149" s="10" t="s">
        <v>173</v>
      </c>
      <c r="E1149" s="11">
        <v>1</v>
      </c>
      <c r="F1149" s="43"/>
      <c r="G1149" s="43">
        <f t="shared" si="59"/>
        <v>0</v>
      </c>
    </row>
    <row r="1150" spans="1:7">
      <c r="A1150" s="49"/>
      <c r="B1150" s="50"/>
      <c r="C1150" s="10" t="s">
        <v>19</v>
      </c>
      <c r="D1150" s="10" t="str">
        <f>"کيلوگرم"</f>
        <v>کيلوگرم</v>
      </c>
      <c r="E1150" s="11">
        <v>0.05</v>
      </c>
      <c r="F1150" s="43"/>
      <c r="G1150" s="43">
        <f t="shared" si="59"/>
        <v>0</v>
      </c>
    </row>
    <row r="1151" spans="1:7">
      <c r="A1151" s="50"/>
      <c r="B1151" s="12" t="s">
        <v>171</v>
      </c>
      <c r="C1151" s="64" t="s">
        <v>400</v>
      </c>
      <c r="D1151" s="65"/>
      <c r="E1151" s="9"/>
      <c r="F1151" s="43"/>
      <c r="G1151" s="43">
        <f t="shared" si="59"/>
        <v>0</v>
      </c>
    </row>
    <row r="1152" spans="1:7">
      <c r="A1152" s="36">
        <v>100</v>
      </c>
      <c r="B1152" s="36" t="s">
        <v>155</v>
      </c>
      <c r="C1152" s="10" t="s">
        <v>287</v>
      </c>
      <c r="D1152" s="10" t="str">
        <f>"کيلوگرم"</f>
        <v>کيلوگرم</v>
      </c>
      <c r="E1152" s="11">
        <v>1.4999999999999999E-2</v>
      </c>
      <c r="F1152" s="43"/>
      <c r="G1152" s="43">
        <f t="shared" si="59"/>
        <v>0</v>
      </c>
    </row>
    <row r="1153" spans="1:7">
      <c r="A1153" s="49"/>
      <c r="B1153" s="49"/>
      <c r="C1153" s="10" t="s">
        <v>3</v>
      </c>
      <c r="D1153" s="10" t="s">
        <v>4</v>
      </c>
      <c r="E1153" s="11">
        <v>5.0000000000000001E-3</v>
      </c>
      <c r="F1153" s="43"/>
      <c r="G1153" s="43">
        <f t="shared" si="59"/>
        <v>0</v>
      </c>
    </row>
    <row r="1154" spans="1:7">
      <c r="A1154" s="49"/>
      <c r="B1154" s="49"/>
      <c r="C1154" s="10" t="s">
        <v>427</v>
      </c>
      <c r="D1154" s="10" t="str">
        <f>"کيلوگرم"</f>
        <v>کيلوگرم</v>
      </c>
      <c r="E1154" s="11">
        <v>0.02</v>
      </c>
      <c r="F1154" s="43"/>
      <c r="G1154" s="43">
        <f t="shared" si="59"/>
        <v>0</v>
      </c>
    </row>
    <row r="1155" spans="1:7">
      <c r="A1155" s="49"/>
      <c r="B1155" s="49"/>
      <c r="C1155" s="10" t="s">
        <v>6</v>
      </c>
      <c r="D1155" s="10" t="str">
        <f t="shared" ref="D1155:D1160" si="63">"کيلوگرم"</f>
        <v>کيلوگرم</v>
      </c>
      <c r="E1155" s="11">
        <v>2.5000000000000001E-2</v>
      </c>
      <c r="F1155" s="43"/>
      <c r="G1155" s="43">
        <f t="shared" ref="G1155:G1218" si="64">F1155*E1155</f>
        <v>0</v>
      </c>
    </row>
    <row r="1156" spans="1:7">
      <c r="A1156" s="49"/>
      <c r="B1156" s="49"/>
      <c r="C1156" s="10" t="s">
        <v>127</v>
      </c>
      <c r="D1156" s="10" t="str">
        <f t="shared" si="63"/>
        <v>کيلوگرم</v>
      </c>
      <c r="E1156" s="11">
        <v>0.06</v>
      </c>
      <c r="F1156" s="43"/>
      <c r="G1156" s="43">
        <f t="shared" si="64"/>
        <v>0</v>
      </c>
    </row>
    <row r="1157" spans="1:7">
      <c r="A1157" s="49"/>
      <c r="B1157" s="49"/>
      <c r="C1157" s="10" t="s">
        <v>17</v>
      </c>
      <c r="D1157" s="10" t="str">
        <f t="shared" si="63"/>
        <v>کيلوگرم</v>
      </c>
      <c r="E1157" s="11">
        <v>1.4999999999999999E-2</v>
      </c>
      <c r="F1157" s="43"/>
      <c r="G1157" s="43">
        <f t="shared" si="64"/>
        <v>0</v>
      </c>
    </row>
    <row r="1158" spans="1:7">
      <c r="A1158" s="49"/>
      <c r="B1158" s="49"/>
      <c r="C1158" s="10" t="s">
        <v>156</v>
      </c>
      <c r="D1158" s="10" t="str">
        <f t="shared" si="63"/>
        <v>کيلوگرم</v>
      </c>
      <c r="E1158" s="11">
        <v>0.03</v>
      </c>
      <c r="F1158" s="43"/>
      <c r="G1158" s="43">
        <f t="shared" si="64"/>
        <v>0</v>
      </c>
    </row>
    <row r="1159" spans="1:7">
      <c r="A1159" s="49"/>
      <c r="B1159" s="49"/>
      <c r="C1159" s="10" t="s">
        <v>126</v>
      </c>
      <c r="D1159" s="10" t="str">
        <f t="shared" si="63"/>
        <v>کيلوگرم</v>
      </c>
      <c r="E1159" s="11">
        <v>8.0000000000000004E-4</v>
      </c>
      <c r="F1159" s="43"/>
      <c r="G1159" s="43">
        <f t="shared" si="64"/>
        <v>0</v>
      </c>
    </row>
    <row r="1160" spans="1:7">
      <c r="A1160" s="49"/>
      <c r="B1160" s="49"/>
      <c r="C1160" s="10" t="s">
        <v>136</v>
      </c>
      <c r="D1160" s="10" t="str">
        <f t="shared" si="63"/>
        <v>کيلوگرم</v>
      </c>
      <c r="E1160" s="11">
        <v>8.0000000000000004E-4</v>
      </c>
      <c r="F1160" s="43"/>
      <c r="G1160" s="43">
        <f t="shared" si="64"/>
        <v>0</v>
      </c>
    </row>
    <row r="1161" spans="1:7">
      <c r="A1161" s="49"/>
      <c r="B1161" s="49"/>
      <c r="C1161" s="10" t="str">
        <f>"نان لواش  بسته بندي 80 گرمي"</f>
        <v>نان لواش  بسته بندي 80 گرمي</v>
      </c>
      <c r="D1161" s="10" t="s">
        <v>11</v>
      </c>
      <c r="E1161" s="11">
        <v>1</v>
      </c>
      <c r="F1161" s="43"/>
      <c r="G1161" s="43">
        <f t="shared" si="64"/>
        <v>0</v>
      </c>
    </row>
    <row r="1162" spans="1:7">
      <c r="A1162" s="49"/>
      <c r="B1162" s="49"/>
      <c r="C1162" s="2" t="s">
        <v>370</v>
      </c>
      <c r="D1162" s="10" t="s">
        <v>173</v>
      </c>
      <c r="E1162" s="11">
        <v>1</v>
      </c>
      <c r="F1162" s="43"/>
      <c r="G1162" s="43">
        <f t="shared" si="64"/>
        <v>0</v>
      </c>
    </row>
    <row r="1163" spans="1:7">
      <c r="A1163" s="49"/>
      <c r="B1163" s="50"/>
      <c r="C1163" s="10" t="s">
        <v>19</v>
      </c>
      <c r="D1163" s="10" t="str">
        <f>"کيلوگرم"</f>
        <v>کيلوگرم</v>
      </c>
      <c r="E1163" s="11">
        <v>0.05</v>
      </c>
      <c r="F1163" s="43"/>
      <c r="G1163" s="43">
        <f t="shared" si="64"/>
        <v>0</v>
      </c>
    </row>
    <row r="1164" spans="1:7">
      <c r="A1164" s="50"/>
      <c r="B1164" s="12" t="s">
        <v>171</v>
      </c>
      <c r="C1164" s="64" t="s">
        <v>400</v>
      </c>
      <c r="D1164" s="65"/>
      <c r="E1164" s="9"/>
      <c r="F1164" s="43"/>
      <c r="G1164" s="43">
        <f t="shared" si="64"/>
        <v>0</v>
      </c>
    </row>
    <row r="1165" spans="1:7">
      <c r="A1165" s="36">
        <v>101</v>
      </c>
      <c r="B1165" s="36" t="s">
        <v>110</v>
      </c>
      <c r="C1165" s="10" t="s">
        <v>287</v>
      </c>
      <c r="D1165" s="10" t="str">
        <f>"کيلوگرم"</f>
        <v>کيلوگرم</v>
      </c>
      <c r="E1165" s="11">
        <v>1.4999999999999999E-2</v>
      </c>
      <c r="F1165" s="43"/>
      <c r="G1165" s="43">
        <f t="shared" si="64"/>
        <v>0</v>
      </c>
    </row>
    <row r="1166" spans="1:7">
      <c r="A1166" s="49"/>
      <c r="B1166" s="49"/>
      <c r="C1166" s="10" t="s">
        <v>3</v>
      </c>
      <c r="D1166" s="10" t="s">
        <v>4</v>
      </c>
      <c r="E1166" s="11">
        <v>0.03</v>
      </c>
      <c r="F1166" s="43"/>
      <c r="G1166" s="43">
        <f t="shared" si="64"/>
        <v>0</v>
      </c>
    </row>
    <row r="1167" spans="1:7">
      <c r="A1167" s="49"/>
      <c r="B1167" s="49"/>
      <c r="C1167" s="10" t="s">
        <v>29</v>
      </c>
      <c r="D1167" s="10" t="str">
        <f t="shared" ref="D1167:D1172" si="65">"کيلوگرم"</f>
        <v>کيلوگرم</v>
      </c>
      <c r="E1167" s="11">
        <v>0.04</v>
      </c>
      <c r="F1167" s="43"/>
      <c r="G1167" s="43">
        <f t="shared" si="64"/>
        <v>0</v>
      </c>
    </row>
    <row r="1168" spans="1:7">
      <c r="A1168" s="49"/>
      <c r="B1168" s="49"/>
      <c r="C1168" s="10" t="s">
        <v>6</v>
      </c>
      <c r="D1168" s="10" t="str">
        <f t="shared" si="65"/>
        <v>کيلوگرم</v>
      </c>
      <c r="E1168" s="11">
        <v>0.05</v>
      </c>
      <c r="F1168" s="43"/>
      <c r="G1168" s="43">
        <f t="shared" si="64"/>
        <v>0</v>
      </c>
    </row>
    <row r="1169" spans="1:7">
      <c r="A1169" s="49"/>
      <c r="B1169" s="49"/>
      <c r="C1169" s="10" t="s">
        <v>7</v>
      </c>
      <c r="D1169" s="10" t="str">
        <f t="shared" si="65"/>
        <v>کيلوگرم</v>
      </c>
      <c r="E1169" s="11">
        <v>1.4999999999999999E-2</v>
      </c>
      <c r="F1169" s="43"/>
      <c r="G1169" s="43">
        <f t="shared" si="64"/>
        <v>0</v>
      </c>
    </row>
    <row r="1170" spans="1:7">
      <c r="A1170" s="49"/>
      <c r="B1170" s="49"/>
      <c r="C1170" s="10" t="s">
        <v>331</v>
      </c>
      <c r="D1170" s="10" t="str">
        <f t="shared" si="65"/>
        <v>کيلوگرم</v>
      </c>
      <c r="E1170" s="11">
        <v>0.1</v>
      </c>
      <c r="F1170" s="43"/>
      <c r="G1170" s="43">
        <f t="shared" si="64"/>
        <v>0</v>
      </c>
    </row>
    <row r="1171" spans="1:7">
      <c r="A1171" s="49"/>
      <c r="B1171" s="49"/>
      <c r="C1171" s="10" t="s">
        <v>55</v>
      </c>
      <c r="D1171" s="10" t="str">
        <f t="shared" si="65"/>
        <v>کيلوگرم</v>
      </c>
      <c r="E1171" s="11">
        <v>0.12</v>
      </c>
      <c r="F1171" s="43"/>
      <c r="G1171" s="43">
        <f t="shared" si="64"/>
        <v>0</v>
      </c>
    </row>
    <row r="1172" spans="1:7">
      <c r="A1172" s="49"/>
      <c r="B1172" s="49"/>
      <c r="C1172" s="10" t="s">
        <v>36</v>
      </c>
      <c r="D1172" s="10" t="str">
        <f t="shared" si="65"/>
        <v>کيلوگرم</v>
      </c>
      <c r="E1172" s="11">
        <v>0.02</v>
      </c>
      <c r="F1172" s="43"/>
      <c r="G1172" s="43">
        <f t="shared" si="64"/>
        <v>0</v>
      </c>
    </row>
    <row r="1173" spans="1:7">
      <c r="A1173" s="49"/>
      <c r="B1173" s="49"/>
      <c r="C1173" s="10" t="str">
        <f>"نان لواش  بسته بندي 80 گرمي"</f>
        <v>نان لواش  بسته بندي 80 گرمي</v>
      </c>
      <c r="D1173" s="10" t="s">
        <v>11</v>
      </c>
      <c r="E1173" s="11">
        <v>2</v>
      </c>
      <c r="F1173" s="43"/>
      <c r="G1173" s="43">
        <f t="shared" si="64"/>
        <v>0</v>
      </c>
    </row>
    <row r="1174" spans="1:7">
      <c r="A1174" s="49"/>
      <c r="B1174" s="50"/>
      <c r="C1174" s="2" t="s">
        <v>370</v>
      </c>
      <c r="D1174" s="10" t="s">
        <v>173</v>
      </c>
      <c r="E1174" s="11">
        <v>1</v>
      </c>
      <c r="F1174" s="43"/>
      <c r="G1174" s="43">
        <f t="shared" si="64"/>
        <v>0</v>
      </c>
    </row>
    <row r="1175" spans="1:7">
      <c r="A1175" s="50"/>
      <c r="B1175" s="12" t="s">
        <v>171</v>
      </c>
      <c r="C1175" s="64" t="s">
        <v>400</v>
      </c>
      <c r="D1175" s="65"/>
      <c r="E1175" s="9"/>
      <c r="F1175" s="43"/>
      <c r="G1175" s="43">
        <f t="shared" si="64"/>
        <v>0</v>
      </c>
    </row>
    <row r="1176" spans="1:7">
      <c r="A1176" s="36">
        <v>102</v>
      </c>
      <c r="B1176" s="36" t="s">
        <v>352</v>
      </c>
      <c r="C1176" s="10" t="s">
        <v>140</v>
      </c>
      <c r="D1176" s="10" t="s">
        <v>305</v>
      </c>
      <c r="E1176" s="11">
        <v>7.0000000000000007E-2</v>
      </c>
      <c r="F1176" s="43"/>
      <c r="G1176" s="43">
        <f t="shared" si="64"/>
        <v>0</v>
      </c>
    </row>
    <row r="1177" spans="1:7">
      <c r="A1177" s="49"/>
      <c r="B1177" s="49"/>
      <c r="C1177" s="10" t="s">
        <v>341</v>
      </c>
      <c r="D1177" s="10" t="s">
        <v>305</v>
      </c>
      <c r="E1177" s="11">
        <v>0.06</v>
      </c>
      <c r="F1177" s="43"/>
      <c r="G1177" s="43">
        <f t="shared" si="64"/>
        <v>0</v>
      </c>
    </row>
    <row r="1178" spans="1:7">
      <c r="A1178" s="49"/>
      <c r="B1178" s="49"/>
      <c r="C1178" s="10" t="s">
        <v>229</v>
      </c>
      <c r="D1178" s="10" t="s">
        <v>305</v>
      </c>
      <c r="E1178" s="11">
        <v>5.0000000000000001E-3</v>
      </c>
      <c r="F1178" s="43"/>
      <c r="G1178" s="43">
        <f t="shared" si="64"/>
        <v>0</v>
      </c>
    </row>
    <row r="1179" spans="1:7">
      <c r="A1179" s="49"/>
      <c r="B1179" s="49"/>
      <c r="C1179" s="10" t="s">
        <v>374</v>
      </c>
      <c r="D1179" s="10" t="s">
        <v>305</v>
      </c>
      <c r="E1179" s="11">
        <v>0.01</v>
      </c>
      <c r="F1179" s="43"/>
      <c r="G1179" s="43">
        <f t="shared" si="64"/>
        <v>0</v>
      </c>
    </row>
    <row r="1180" spans="1:7">
      <c r="A1180" s="49"/>
      <c r="B1180" s="49"/>
      <c r="C1180" s="10" t="s">
        <v>14</v>
      </c>
      <c r="D1180" s="10" t="s">
        <v>305</v>
      </c>
      <c r="E1180" s="11">
        <v>0.02</v>
      </c>
      <c r="F1180" s="43"/>
      <c r="G1180" s="43">
        <f t="shared" si="64"/>
        <v>0</v>
      </c>
    </row>
    <row r="1181" spans="1:7">
      <c r="A1181" s="49"/>
      <c r="B1181" s="50"/>
      <c r="C1181" s="2" t="s">
        <v>375</v>
      </c>
      <c r="D1181" s="10" t="s">
        <v>173</v>
      </c>
      <c r="E1181" s="11">
        <v>1</v>
      </c>
      <c r="F1181" s="43"/>
      <c r="G1181" s="43">
        <f t="shared" si="64"/>
        <v>0</v>
      </c>
    </row>
    <row r="1182" spans="1:7">
      <c r="A1182" s="50"/>
      <c r="B1182" s="12" t="s">
        <v>171</v>
      </c>
      <c r="C1182" s="64" t="s">
        <v>400</v>
      </c>
      <c r="D1182" s="65"/>
      <c r="E1182" s="9"/>
      <c r="F1182" s="43"/>
      <c r="G1182" s="43">
        <f t="shared" si="64"/>
        <v>0</v>
      </c>
    </row>
    <row r="1183" spans="1:7">
      <c r="A1183" s="30"/>
      <c r="B1183" s="26"/>
      <c r="C1183" s="27" t="s">
        <v>247</v>
      </c>
      <c r="D1183" s="26"/>
      <c r="E1183" s="27"/>
      <c r="F1183" s="43"/>
      <c r="G1183" s="43">
        <f t="shared" si="64"/>
        <v>0</v>
      </c>
    </row>
    <row r="1184" spans="1:7">
      <c r="A1184" s="36">
        <v>103</v>
      </c>
      <c r="B1184" s="36" t="s">
        <v>343</v>
      </c>
      <c r="C1184" s="10" t="s">
        <v>7</v>
      </c>
      <c r="D1184" s="10" t="str">
        <f>"کيلوگرم"</f>
        <v>کيلوگرم</v>
      </c>
      <c r="E1184" s="11">
        <v>0.05</v>
      </c>
      <c r="F1184" s="43"/>
      <c r="G1184" s="43">
        <f t="shared" si="64"/>
        <v>0</v>
      </c>
    </row>
    <row r="1185" spans="1:7">
      <c r="A1185" s="49"/>
      <c r="B1185" s="49"/>
      <c r="C1185" s="10" t="s">
        <v>142</v>
      </c>
      <c r="D1185" s="10" t="str">
        <f>"کيلوگرم"</f>
        <v>کيلوگرم</v>
      </c>
      <c r="E1185" s="11">
        <v>0.2</v>
      </c>
      <c r="F1185" s="43"/>
      <c r="G1185" s="43">
        <f t="shared" si="64"/>
        <v>0</v>
      </c>
    </row>
    <row r="1186" spans="1:7">
      <c r="A1186" s="49"/>
      <c r="B1186" s="49"/>
      <c r="C1186" s="10" t="s">
        <v>411</v>
      </c>
      <c r="D1186" s="10" t="str">
        <f>"کيلوگرم"</f>
        <v>کيلوگرم</v>
      </c>
      <c r="E1186" s="11">
        <v>0.1</v>
      </c>
      <c r="F1186" s="43"/>
      <c r="G1186" s="43">
        <f t="shared" si="64"/>
        <v>0</v>
      </c>
    </row>
    <row r="1187" spans="1:7">
      <c r="A1187" s="49"/>
      <c r="B1187" s="49"/>
      <c r="C1187" s="10" t="str">
        <f>"نان لواش  بسته بندي 80 گرمي"</f>
        <v>نان لواش  بسته بندي 80 گرمي</v>
      </c>
      <c r="D1187" s="10" t="s">
        <v>11</v>
      </c>
      <c r="E1187" s="11">
        <v>2</v>
      </c>
      <c r="F1187" s="43"/>
      <c r="G1187" s="43">
        <f t="shared" si="64"/>
        <v>0</v>
      </c>
    </row>
    <row r="1188" spans="1:7">
      <c r="A1188" s="50"/>
      <c r="B1188" s="12" t="s">
        <v>171</v>
      </c>
      <c r="C1188" s="64" t="s">
        <v>146</v>
      </c>
      <c r="D1188" s="65"/>
      <c r="E1188" s="9"/>
      <c r="F1188" s="43"/>
      <c r="G1188" s="43">
        <f t="shared" si="64"/>
        <v>0</v>
      </c>
    </row>
    <row r="1189" spans="1:7">
      <c r="A1189" s="36">
        <v>104</v>
      </c>
      <c r="B1189" s="36" t="s">
        <v>344</v>
      </c>
      <c r="C1189" s="10" t="s">
        <v>7</v>
      </c>
      <c r="D1189" s="10" t="str">
        <f>"کيلوگرم"</f>
        <v>کيلوگرم</v>
      </c>
      <c r="E1189" s="11">
        <v>0.05</v>
      </c>
      <c r="F1189" s="43"/>
      <c r="G1189" s="43">
        <f t="shared" si="64"/>
        <v>0</v>
      </c>
    </row>
    <row r="1190" spans="1:7">
      <c r="A1190" s="49"/>
      <c r="B1190" s="49"/>
      <c r="C1190" s="10" t="s">
        <v>80</v>
      </c>
      <c r="D1190" s="10" t="str">
        <f>"کيلوگرم"</f>
        <v>کيلوگرم</v>
      </c>
      <c r="E1190" s="11">
        <v>0.2</v>
      </c>
      <c r="F1190" s="43"/>
      <c r="G1190" s="43">
        <f t="shared" si="64"/>
        <v>0</v>
      </c>
    </row>
    <row r="1191" spans="1:7">
      <c r="A1191" s="49"/>
      <c r="B1191" s="50"/>
      <c r="C1191" s="10" t="str">
        <f>"نان لواش  بسته بندي 80 گرمي"</f>
        <v>نان لواش  بسته بندي 80 گرمي</v>
      </c>
      <c r="D1191" s="10" t="s">
        <v>11</v>
      </c>
      <c r="E1191" s="11">
        <v>2</v>
      </c>
      <c r="F1191" s="43"/>
      <c r="G1191" s="43">
        <f t="shared" si="64"/>
        <v>0</v>
      </c>
    </row>
    <row r="1192" spans="1:7">
      <c r="A1192" s="50"/>
      <c r="B1192" s="12" t="s">
        <v>171</v>
      </c>
      <c r="C1192" s="64" t="s">
        <v>146</v>
      </c>
      <c r="D1192" s="65"/>
      <c r="E1192" s="9"/>
      <c r="F1192" s="43"/>
      <c r="G1192" s="43">
        <f t="shared" si="64"/>
        <v>0</v>
      </c>
    </row>
    <row r="1193" spans="1:7">
      <c r="A1193" s="36">
        <v>105</v>
      </c>
      <c r="B1193" s="36" t="s">
        <v>346</v>
      </c>
      <c r="C1193" s="10" t="s">
        <v>7</v>
      </c>
      <c r="D1193" s="10" t="str">
        <f>"کيلوگرم"</f>
        <v>کيلوگرم</v>
      </c>
      <c r="E1193" s="11">
        <v>0.05</v>
      </c>
      <c r="F1193" s="43"/>
      <c r="G1193" s="43">
        <f t="shared" si="64"/>
        <v>0</v>
      </c>
    </row>
    <row r="1194" spans="1:7">
      <c r="A1194" s="49"/>
      <c r="B1194" s="49"/>
      <c r="C1194" s="10" t="str">
        <f>"نان لواش  بسته بندي 80 گرمي"</f>
        <v>نان لواش  بسته بندي 80 گرمي</v>
      </c>
      <c r="D1194" s="10" t="s">
        <v>11</v>
      </c>
      <c r="E1194" s="11">
        <v>2</v>
      </c>
      <c r="F1194" s="43"/>
      <c r="G1194" s="43">
        <f t="shared" si="64"/>
        <v>0</v>
      </c>
    </row>
    <row r="1195" spans="1:7">
      <c r="A1195" s="49"/>
      <c r="B1195" s="50"/>
      <c r="C1195" s="10" t="s">
        <v>345</v>
      </c>
      <c r="D1195" s="10" t="str">
        <f>"کيلوگرم"</f>
        <v>کيلوگرم</v>
      </c>
      <c r="E1195" s="11">
        <v>0.22</v>
      </c>
      <c r="F1195" s="43"/>
      <c r="G1195" s="43">
        <f t="shared" si="64"/>
        <v>0</v>
      </c>
    </row>
    <row r="1196" spans="1:7">
      <c r="A1196" s="50"/>
      <c r="B1196" s="12" t="s">
        <v>171</v>
      </c>
      <c r="C1196" s="64" t="s">
        <v>146</v>
      </c>
      <c r="D1196" s="65"/>
      <c r="E1196" s="9"/>
      <c r="F1196" s="43"/>
      <c r="G1196" s="43">
        <f t="shared" si="64"/>
        <v>0</v>
      </c>
    </row>
    <row r="1197" spans="1:7">
      <c r="A1197" s="36">
        <v>106</v>
      </c>
      <c r="B1197" s="36" t="s">
        <v>347</v>
      </c>
      <c r="C1197" s="10" t="s">
        <v>7</v>
      </c>
      <c r="D1197" s="10" t="str">
        <f>"کيلوگرم"</f>
        <v>کيلوگرم</v>
      </c>
      <c r="E1197" s="11">
        <v>0.05</v>
      </c>
      <c r="F1197" s="43"/>
      <c r="G1197" s="43">
        <f t="shared" si="64"/>
        <v>0</v>
      </c>
    </row>
    <row r="1198" spans="1:7">
      <c r="A1198" s="49"/>
      <c r="B1198" s="49"/>
      <c r="C1198" s="10" t="s">
        <v>83</v>
      </c>
      <c r="D1198" s="10" t="str">
        <f>"کيلوگرم"</f>
        <v>کيلوگرم</v>
      </c>
      <c r="E1198" s="11">
        <v>0.22</v>
      </c>
      <c r="F1198" s="43"/>
      <c r="G1198" s="43">
        <f t="shared" si="64"/>
        <v>0</v>
      </c>
    </row>
    <row r="1199" spans="1:7">
      <c r="A1199" s="49"/>
      <c r="B1199" s="49"/>
      <c r="C1199" s="10" t="s">
        <v>411</v>
      </c>
      <c r="D1199" s="10" t="str">
        <f>"کيلوگرم"</f>
        <v>کيلوگرم</v>
      </c>
      <c r="E1199" s="11">
        <v>0.1</v>
      </c>
      <c r="F1199" s="43"/>
      <c r="G1199" s="43">
        <f t="shared" si="64"/>
        <v>0</v>
      </c>
    </row>
    <row r="1200" spans="1:7">
      <c r="A1200" s="49"/>
      <c r="B1200" s="50"/>
      <c r="C1200" s="10" t="str">
        <f>"نان لواش  بسته بندي 80 گرمي"</f>
        <v>نان لواش  بسته بندي 80 گرمي</v>
      </c>
      <c r="D1200" s="10" t="s">
        <v>11</v>
      </c>
      <c r="E1200" s="11">
        <v>2</v>
      </c>
      <c r="F1200" s="43"/>
      <c r="G1200" s="43">
        <f t="shared" si="64"/>
        <v>0</v>
      </c>
    </row>
    <row r="1201" spans="1:7">
      <c r="A1201" s="50"/>
      <c r="B1201" s="12" t="s">
        <v>171</v>
      </c>
      <c r="C1201" s="64" t="s">
        <v>146</v>
      </c>
      <c r="D1201" s="65"/>
      <c r="E1201" s="9"/>
      <c r="F1201" s="43"/>
      <c r="G1201" s="43">
        <f t="shared" si="64"/>
        <v>0</v>
      </c>
    </row>
    <row r="1202" spans="1:7">
      <c r="A1202" s="36">
        <v>107</v>
      </c>
      <c r="B1202" s="36" t="s">
        <v>228</v>
      </c>
      <c r="C1202" s="10" t="s">
        <v>7</v>
      </c>
      <c r="D1202" s="10" t="str">
        <f>"کيلوگرم"</f>
        <v>کيلوگرم</v>
      </c>
      <c r="E1202" s="11">
        <v>0.05</v>
      </c>
      <c r="F1202" s="43"/>
      <c r="G1202" s="43">
        <f t="shared" si="64"/>
        <v>0</v>
      </c>
    </row>
    <row r="1203" spans="1:7">
      <c r="A1203" s="49"/>
      <c r="B1203" s="49"/>
      <c r="C1203" s="10" t="s">
        <v>228</v>
      </c>
      <c r="D1203" s="10" t="str">
        <f>"کيلوگرم"</f>
        <v>کيلوگرم</v>
      </c>
      <c r="E1203" s="11">
        <v>0.2</v>
      </c>
      <c r="F1203" s="43"/>
      <c r="G1203" s="43">
        <f t="shared" si="64"/>
        <v>0</v>
      </c>
    </row>
    <row r="1204" spans="1:7">
      <c r="A1204" s="49"/>
      <c r="B1204" s="50"/>
      <c r="C1204" s="10" t="str">
        <f>"نان لواش  بسته بندي 80 گرمي"</f>
        <v>نان لواش  بسته بندي 80 گرمي</v>
      </c>
      <c r="D1204" s="10" t="s">
        <v>11</v>
      </c>
      <c r="E1204" s="11">
        <v>2</v>
      </c>
      <c r="F1204" s="43"/>
      <c r="G1204" s="43">
        <f t="shared" si="64"/>
        <v>0</v>
      </c>
    </row>
    <row r="1205" spans="1:7">
      <c r="A1205" s="50"/>
      <c r="B1205" s="12" t="s">
        <v>171</v>
      </c>
      <c r="C1205" s="64" t="s">
        <v>146</v>
      </c>
      <c r="D1205" s="65"/>
      <c r="E1205" s="9"/>
      <c r="F1205" s="43"/>
      <c r="G1205" s="43">
        <f t="shared" si="64"/>
        <v>0</v>
      </c>
    </row>
    <row r="1206" spans="1:7">
      <c r="A1206" s="36">
        <v>108</v>
      </c>
      <c r="B1206" s="53" t="s">
        <v>348</v>
      </c>
      <c r="C1206" s="10" t="s">
        <v>7</v>
      </c>
      <c r="D1206" s="10" t="str">
        <f>"کيلوگرم"</f>
        <v>کيلوگرم</v>
      </c>
      <c r="E1206" s="11">
        <v>0.05</v>
      </c>
      <c r="F1206" s="43"/>
      <c r="G1206" s="43">
        <f t="shared" si="64"/>
        <v>0</v>
      </c>
    </row>
    <row r="1207" spans="1:7">
      <c r="A1207" s="49"/>
      <c r="B1207" s="54"/>
      <c r="C1207" s="10" t="s">
        <v>85</v>
      </c>
      <c r="D1207" s="10" t="str">
        <f>"کيلوگرم"</f>
        <v>کيلوگرم</v>
      </c>
      <c r="E1207" s="11">
        <v>0.25</v>
      </c>
      <c r="F1207" s="43"/>
      <c r="G1207" s="43">
        <f t="shared" si="64"/>
        <v>0</v>
      </c>
    </row>
    <row r="1208" spans="1:7">
      <c r="A1208" s="49"/>
      <c r="B1208" s="60"/>
      <c r="C1208" s="10" t="str">
        <f>"نان لواش  بسته بندي 80 گرمي"</f>
        <v>نان لواش  بسته بندي 80 گرمي</v>
      </c>
      <c r="D1208" s="10" t="s">
        <v>11</v>
      </c>
      <c r="E1208" s="11">
        <v>2</v>
      </c>
      <c r="F1208" s="43"/>
      <c r="G1208" s="43">
        <f t="shared" si="64"/>
        <v>0</v>
      </c>
    </row>
    <row r="1209" spans="1:7">
      <c r="A1209" s="50"/>
      <c r="B1209" s="12" t="s">
        <v>171</v>
      </c>
      <c r="C1209" s="64" t="s">
        <v>146</v>
      </c>
      <c r="D1209" s="65"/>
      <c r="E1209" s="9"/>
      <c r="F1209" s="43"/>
      <c r="G1209" s="43">
        <f t="shared" si="64"/>
        <v>0</v>
      </c>
    </row>
    <row r="1210" spans="1:7">
      <c r="A1210" s="36">
        <v>109</v>
      </c>
      <c r="B1210" s="36" t="s">
        <v>87</v>
      </c>
      <c r="C1210" s="10" t="s">
        <v>7</v>
      </c>
      <c r="D1210" s="10" t="str">
        <f>"کيلوگرم"</f>
        <v>کيلوگرم</v>
      </c>
      <c r="E1210" s="11">
        <v>0.05</v>
      </c>
      <c r="F1210" s="43"/>
      <c r="G1210" s="43">
        <f t="shared" si="64"/>
        <v>0</v>
      </c>
    </row>
    <row r="1211" spans="1:7">
      <c r="A1211" s="49"/>
      <c r="B1211" s="49"/>
      <c r="C1211" s="10" t="s">
        <v>87</v>
      </c>
      <c r="D1211" s="10" t="str">
        <f>"کيلوگرم"</f>
        <v>کيلوگرم</v>
      </c>
      <c r="E1211" s="11">
        <v>0.25</v>
      </c>
      <c r="F1211" s="43"/>
      <c r="G1211" s="43">
        <f t="shared" si="64"/>
        <v>0</v>
      </c>
    </row>
    <row r="1212" spans="1:7">
      <c r="A1212" s="49"/>
      <c r="B1212" s="50"/>
      <c r="C1212" s="10" t="str">
        <f>"نان لواش  بسته بندي 80 گرمي"</f>
        <v>نان لواش  بسته بندي 80 گرمي</v>
      </c>
      <c r="D1212" s="10" t="s">
        <v>11</v>
      </c>
      <c r="E1212" s="11">
        <v>2</v>
      </c>
      <c r="F1212" s="43"/>
      <c r="G1212" s="43">
        <f t="shared" si="64"/>
        <v>0</v>
      </c>
    </row>
    <row r="1213" spans="1:7">
      <c r="A1213" s="50"/>
      <c r="B1213" s="12" t="s">
        <v>171</v>
      </c>
      <c r="C1213" s="64" t="s">
        <v>146</v>
      </c>
      <c r="D1213" s="65"/>
      <c r="E1213" s="9"/>
      <c r="F1213" s="43"/>
      <c r="G1213" s="43">
        <f t="shared" si="64"/>
        <v>0</v>
      </c>
    </row>
    <row r="1214" spans="1:7" ht="23.25" thickBot="1">
      <c r="A1214" s="25"/>
      <c r="B1214" s="31"/>
      <c r="C1214" s="27" t="s">
        <v>268</v>
      </c>
      <c r="D1214" s="26"/>
      <c r="E1214" s="27"/>
      <c r="F1214" s="43"/>
      <c r="G1214" s="43">
        <f t="shared" si="64"/>
        <v>0</v>
      </c>
    </row>
    <row r="1215" spans="1:7" ht="22.5" customHeight="1">
      <c r="A1215" s="56">
        <v>110</v>
      </c>
      <c r="B1215" s="56" t="s">
        <v>432</v>
      </c>
      <c r="C1215" s="32" t="s">
        <v>435</v>
      </c>
      <c r="D1215" s="10" t="str">
        <f>"کيلوگرم"</f>
        <v>کيلوگرم</v>
      </c>
      <c r="E1215" s="33">
        <v>0.15</v>
      </c>
      <c r="F1215" s="43"/>
      <c r="G1215" s="43">
        <f t="shared" si="64"/>
        <v>0</v>
      </c>
    </row>
    <row r="1216" spans="1:7">
      <c r="A1216" s="58"/>
      <c r="B1216" s="58"/>
      <c r="C1216" s="1" t="s">
        <v>200</v>
      </c>
      <c r="D1216" s="10" t="str">
        <f>"کيلوگرم"</f>
        <v>کيلوگرم</v>
      </c>
      <c r="E1216" s="13">
        <v>7.0000000000000007E-2</v>
      </c>
      <c r="F1216" s="43"/>
      <c r="G1216" s="43">
        <f t="shared" si="64"/>
        <v>0</v>
      </c>
    </row>
    <row r="1217" spans="1:7">
      <c r="A1217" s="58"/>
      <c r="B1217" s="58"/>
      <c r="C1217" s="1" t="s">
        <v>5</v>
      </c>
      <c r="D1217" s="10" t="str">
        <f>"کيلوگرم"</f>
        <v>کيلوگرم</v>
      </c>
      <c r="E1217" s="13">
        <v>7.0000000000000007E-2</v>
      </c>
      <c r="F1217" s="43"/>
      <c r="G1217" s="43">
        <f t="shared" si="64"/>
        <v>0</v>
      </c>
    </row>
    <row r="1218" spans="1:7">
      <c r="A1218" s="58"/>
      <c r="B1218" s="58"/>
      <c r="C1218" s="1" t="s">
        <v>201</v>
      </c>
      <c r="D1218" s="10" t="str">
        <f>"کيلوگرم"</f>
        <v>کيلوگرم</v>
      </c>
      <c r="E1218" s="13">
        <v>0.05</v>
      </c>
      <c r="F1218" s="43"/>
      <c r="G1218" s="43">
        <f t="shared" si="64"/>
        <v>0</v>
      </c>
    </row>
    <row r="1219" spans="1:7">
      <c r="A1219" s="58"/>
      <c r="B1219" s="58"/>
      <c r="C1219" s="1" t="s">
        <v>198</v>
      </c>
      <c r="D1219" s="14" t="s">
        <v>10</v>
      </c>
      <c r="E1219" s="13">
        <v>1</v>
      </c>
      <c r="F1219" s="43"/>
      <c r="G1219" s="43">
        <f t="shared" ref="G1219:G1241" si="66">F1219*E1219</f>
        <v>0</v>
      </c>
    </row>
    <row r="1220" spans="1:7">
      <c r="A1220" s="58"/>
      <c r="B1220" s="71"/>
      <c r="C1220" s="1" t="s">
        <v>199</v>
      </c>
      <c r="D1220" s="14" t="s">
        <v>10</v>
      </c>
      <c r="E1220" s="13">
        <v>1</v>
      </c>
      <c r="F1220" s="43"/>
      <c r="G1220" s="43">
        <f t="shared" si="66"/>
        <v>0</v>
      </c>
    </row>
    <row r="1221" spans="1:7" ht="23.25" thickBot="1">
      <c r="A1221" s="71"/>
      <c r="B1221" s="12" t="s">
        <v>171</v>
      </c>
      <c r="C1221" s="64" t="s">
        <v>146</v>
      </c>
      <c r="D1221" s="65"/>
      <c r="E1221" s="23"/>
      <c r="F1221" s="43"/>
      <c r="G1221" s="43">
        <f t="shared" si="66"/>
        <v>0</v>
      </c>
    </row>
    <row r="1222" spans="1:7" ht="22.5" customHeight="1">
      <c r="A1222" s="56">
        <v>111</v>
      </c>
      <c r="B1222" s="56" t="s">
        <v>433</v>
      </c>
      <c r="C1222" s="32" t="s">
        <v>434</v>
      </c>
      <c r="D1222" s="10" t="str">
        <f>"کيلوگرم"</f>
        <v>کيلوگرم</v>
      </c>
      <c r="E1222" s="33">
        <v>0.15</v>
      </c>
      <c r="F1222" s="43"/>
      <c r="G1222" s="43">
        <f t="shared" si="66"/>
        <v>0</v>
      </c>
    </row>
    <row r="1223" spans="1:7">
      <c r="A1223" s="58"/>
      <c r="B1223" s="58"/>
      <c r="C1223" s="1" t="s">
        <v>200</v>
      </c>
      <c r="D1223" s="10" t="str">
        <f>"کيلوگرم"</f>
        <v>کيلوگرم</v>
      </c>
      <c r="E1223" s="13">
        <v>7.0000000000000007E-2</v>
      </c>
      <c r="F1223" s="43"/>
      <c r="G1223" s="43">
        <f t="shared" si="66"/>
        <v>0</v>
      </c>
    </row>
    <row r="1224" spans="1:7">
      <c r="A1224" s="58"/>
      <c r="B1224" s="58"/>
      <c r="C1224" s="1" t="s">
        <v>5</v>
      </c>
      <c r="D1224" s="10" t="str">
        <f>"کيلوگرم"</f>
        <v>کيلوگرم</v>
      </c>
      <c r="E1224" s="13">
        <v>7.0000000000000007E-2</v>
      </c>
      <c r="F1224" s="43"/>
      <c r="G1224" s="43">
        <f t="shared" si="66"/>
        <v>0</v>
      </c>
    </row>
    <row r="1225" spans="1:7">
      <c r="A1225" s="58"/>
      <c r="B1225" s="58"/>
      <c r="C1225" s="1" t="s">
        <v>201</v>
      </c>
      <c r="D1225" s="10" t="str">
        <f>"کيلوگرم"</f>
        <v>کيلوگرم</v>
      </c>
      <c r="E1225" s="13">
        <v>0.05</v>
      </c>
      <c r="F1225" s="43"/>
      <c r="G1225" s="43">
        <f t="shared" si="66"/>
        <v>0</v>
      </c>
    </row>
    <row r="1226" spans="1:7">
      <c r="A1226" s="58"/>
      <c r="B1226" s="58"/>
      <c r="C1226" s="1" t="s">
        <v>198</v>
      </c>
      <c r="D1226" s="14" t="s">
        <v>10</v>
      </c>
      <c r="E1226" s="13">
        <v>1</v>
      </c>
      <c r="F1226" s="43"/>
      <c r="G1226" s="43">
        <f t="shared" si="66"/>
        <v>0</v>
      </c>
    </row>
    <row r="1227" spans="1:7">
      <c r="A1227" s="58"/>
      <c r="B1227" s="71"/>
      <c r="C1227" s="1" t="s">
        <v>199</v>
      </c>
      <c r="D1227" s="14" t="s">
        <v>10</v>
      </c>
      <c r="E1227" s="13">
        <v>1</v>
      </c>
      <c r="F1227" s="43"/>
      <c r="G1227" s="43">
        <f t="shared" si="66"/>
        <v>0</v>
      </c>
    </row>
    <row r="1228" spans="1:7">
      <c r="A1228" s="71"/>
      <c r="B1228" s="12" t="s">
        <v>171</v>
      </c>
      <c r="C1228" s="64" t="s">
        <v>146</v>
      </c>
      <c r="D1228" s="65"/>
      <c r="E1228" s="23"/>
      <c r="F1228" s="43"/>
      <c r="G1228" s="43">
        <f t="shared" si="66"/>
        <v>0</v>
      </c>
    </row>
    <row r="1229" spans="1:7">
      <c r="A1229" s="25"/>
      <c r="B1229" s="26"/>
      <c r="C1229" s="27" t="s">
        <v>269</v>
      </c>
      <c r="D1229" s="26"/>
      <c r="E1229" s="27"/>
      <c r="F1229" s="43"/>
      <c r="G1229" s="43">
        <f t="shared" si="66"/>
        <v>0</v>
      </c>
    </row>
    <row r="1230" spans="1:7">
      <c r="A1230" s="55">
        <v>112</v>
      </c>
      <c r="B1230" s="53" t="s">
        <v>366</v>
      </c>
      <c r="C1230" s="2" t="s">
        <v>5</v>
      </c>
      <c r="D1230" s="10" t="str">
        <f>"کيلوگرم"</f>
        <v>کيلوگرم</v>
      </c>
      <c r="E1230" s="34">
        <v>0.04</v>
      </c>
      <c r="F1230" s="43"/>
      <c r="G1230" s="43">
        <f t="shared" si="66"/>
        <v>0</v>
      </c>
    </row>
    <row r="1231" spans="1:7">
      <c r="A1231" s="57"/>
      <c r="B1231" s="54"/>
      <c r="C1231" s="2" t="s">
        <v>273</v>
      </c>
      <c r="D1231" s="10" t="str">
        <f>"کيلوگرم"</f>
        <v>کيلوگرم</v>
      </c>
      <c r="E1231" s="34">
        <v>7.4999999999999997E-2</v>
      </c>
      <c r="F1231" s="43"/>
      <c r="G1231" s="43">
        <f t="shared" si="66"/>
        <v>0</v>
      </c>
    </row>
    <row r="1232" spans="1:7">
      <c r="A1232" s="57"/>
      <c r="B1232" s="54"/>
      <c r="C1232" s="2" t="s">
        <v>198</v>
      </c>
      <c r="D1232" s="10" t="s">
        <v>10</v>
      </c>
      <c r="E1232" s="34">
        <v>1</v>
      </c>
      <c r="F1232" s="43"/>
      <c r="G1232" s="43">
        <f t="shared" si="66"/>
        <v>0</v>
      </c>
    </row>
    <row r="1233" spans="1:7">
      <c r="A1233" s="57"/>
      <c r="B1233" s="54"/>
      <c r="C1233" s="2" t="s">
        <v>271</v>
      </c>
      <c r="D1233" s="10" t="str">
        <f>"کيلوگرم"</f>
        <v>کيلوگرم</v>
      </c>
      <c r="E1233" s="34">
        <v>3.5000000000000003E-2</v>
      </c>
      <c r="F1233" s="43"/>
      <c r="G1233" s="43">
        <f t="shared" si="66"/>
        <v>0</v>
      </c>
    </row>
    <row r="1234" spans="1:7">
      <c r="A1234" s="57"/>
      <c r="B1234" s="54"/>
      <c r="C1234" s="2" t="s">
        <v>370</v>
      </c>
      <c r="D1234" s="10" t="str">
        <f>"کيلوگرم"</f>
        <v>کيلوگرم</v>
      </c>
      <c r="E1234" s="34">
        <v>0.05</v>
      </c>
      <c r="F1234" s="43"/>
      <c r="G1234" s="43">
        <f t="shared" si="66"/>
        <v>0</v>
      </c>
    </row>
    <row r="1235" spans="1:7">
      <c r="A1235" s="59"/>
      <c r="B1235" s="12" t="s">
        <v>171</v>
      </c>
      <c r="C1235" s="64" t="s">
        <v>146</v>
      </c>
      <c r="D1235" s="65"/>
      <c r="E1235" s="9"/>
      <c r="F1235" s="43"/>
      <c r="G1235" s="43">
        <f t="shared" si="66"/>
        <v>0</v>
      </c>
    </row>
    <row r="1236" spans="1:7">
      <c r="A1236" s="56">
        <v>113</v>
      </c>
      <c r="B1236" s="61" t="s">
        <v>365</v>
      </c>
      <c r="C1236" s="15" t="s">
        <v>270</v>
      </c>
      <c r="D1236" s="10" t="str">
        <f>"کيلوگرم"</f>
        <v>کيلوگرم</v>
      </c>
      <c r="E1236" s="35">
        <v>0.1</v>
      </c>
      <c r="F1236" s="43"/>
      <c r="G1236" s="43">
        <f t="shared" si="66"/>
        <v>0</v>
      </c>
    </row>
    <row r="1237" spans="1:7">
      <c r="A1237" s="58"/>
      <c r="B1237" s="62"/>
      <c r="C1237" s="15" t="s">
        <v>271</v>
      </c>
      <c r="D1237" s="10" t="str">
        <f>"کيلوگرم"</f>
        <v>کيلوگرم</v>
      </c>
      <c r="E1237" s="35">
        <v>0.2</v>
      </c>
      <c r="F1237" s="43"/>
      <c r="G1237" s="43">
        <f t="shared" si="66"/>
        <v>0</v>
      </c>
    </row>
    <row r="1238" spans="1:7">
      <c r="A1238" s="58"/>
      <c r="B1238" s="62"/>
      <c r="C1238" s="15" t="s">
        <v>5</v>
      </c>
      <c r="D1238" s="10" t="str">
        <f>"کيلوگرم"</f>
        <v>کيلوگرم</v>
      </c>
      <c r="E1238" s="35">
        <v>0.1</v>
      </c>
      <c r="F1238" s="43"/>
      <c r="G1238" s="43">
        <f t="shared" si="66"/>
        <v>0</v>
      </c>
    </row>
    <row r="1239" spans="1:7">
      <c r="A1239" s="58"/>
      <c r="B1239" s="62"/>
      <c r="C1239" s="15" t="s">
        <v>26</v>
      </c>
      <c r="D1239" s="10" t="str">
        <f>"کيلوگرم"</f>
        <v>کيلوگرم</v>
      </c>
      <c r="E1239" s="35">
        <v>0.03</v>
      </c>
      <c r="F1239" s="43"/>
      <c r="G1239" s="43">
        <f t="shared" si="66"/>
        <v>0</v>
      </c>
    </row>
    <row r="1240" spans="1:7" ht="45">
      <c r="A1240" s="58"/>
      <c r="B1240" s="62"/>
      <c r="C1240" s="2" t="s">
        <v>371</v>
      </c>
      <c r="D1240" s="15" t="s">
        <v>272</v>
      </c>
      <c r="E1240" s="35">
        <v>1</v>
      </c>
      <c r="F1240" s="43"/>
      <c r="G1240" s="43">
        <f t="shared" si="66"/>
        <v>0</v>
      </c>
    </row>
    <row r="1241" spans="1:7">
      <c r="A1241" s="71"/>
      <c r="B1241" s="12" t="s">
        <v>171</v>
      </c>
      <c r="C1241" s="64" t="s">
        <v>146</v>
      </c>
      <c r="D1241" s="65"/>
      <c r="E1241" s="9"/>
      <c r="F1241" s="43"/>
      <c r="G1241" s="43">
        <f t="shared" si="66"/>
        <v>0</v>
      </c>
    </row>
    <row r="1242" spans="1:7">
      <c r="A1242" s="36"/>
      <c r="B1242" s="31"/>
      <c r="C1242" s="37" t="s">
        <v>376</v>
      </c>
      <c r="D1242" s="31"/>
      <c r="E1242" s="38"/>
    </row>
    <row r="1243" spans="1:7">
      <c r="A1243" s="2">
        <v>1</v>
      </c>
      <c r="B1243" s="75"/>
      <c r="C1243" s="2" t="s">
        <v>208</v>
      </c>
      <c r="D1243" s="2" t="s">
        <v>209</v>
      </c>
      <c r="E1243" s="2"/>
    </row>
    <row r="1244" spans="1:7">
      <c r="A1244" s="2">
        <v>2</v>
      </c>
      <c r="B1244" s="76"/>
      <c r="C1244" s="2" t="s">
        <v>210</v>
      </c>
      <c r="D1244" s="2" t="s">
        <v>504</v>
      </c>
      <c r="E1244" s="2"/>
    </row>
    <row r="1245" spans="1:7">
      <c r="A1245" s="2">
        <v>3</v>
      </c>
      <c r="B1245" s="76"/>
      <c r="C1245" s="2" t="s">
        <v>274</v>
      </c>
      <c r="D1245" s="2" t="s">
        <v>504</v>
      </c>
      <c r="E1245" s="2"/>
    </row>
    <row r="1246" spans="1:7">
      <c r="A1246" s="2">
        <v>4</v>
      </c>
      <c r="B1246" s="76"/>
      <c r="C1246" s="2" t="s">
        <v>274</v>
      </c>
      <c r="D1246" s="2" t="s">
        <v>209</v>
      </c>
      <c r="E1246" s="2"/>
    </row>
    <row r="1247" spans="1:7">
      <c r="A1247" s="2">
        <v>5</v>
      </c>
      <c r="B1247" s="76"/>
      <c r="C1247" s="2" t="s">
        <v>275</v>
      </c>
      <c r="D1247" s="2" t="s">
        <v>504</v>
      </c>
      <c r="E1247" s="2"/>
    </row>
    <row r="1248" spans="1:7">
      <c r="A1248" s="2">
        <v>6</v>
      </c>
      <c r="B1248" s="76"/>
      <c r="C1248" s="2" t="s">
        <v>275</v>
      </c>
      <c r="D1248" s="2" t="s">
        <v>209</v>
      </c>
      <c r="E1248" s="2"/>
    </row>
    <row r="1249" spans="1:5">
      <c r="A1249" s="2">
        <v>7</v>
      </c>
      <c r="B1249" s="76"/>
      <c r="C1249" s="2" t="s">
        <v>211</v>
      </c>
      <c r="D1249" s="2" t="s">
        <v>209</v>
      </c>
      <c r="E1249" s="2"/>
    </row>
    <row r="1250" spans="1:5">
      <c r="A1250" s="2">
        <v>8</v>
      </c>
      <c r="B1250" s="76"/>
      <c r="C1250" s="2" t="s">
        <v>282</v>
      </c>
      <c r="D1250" s="2" t="s">
        <v>214</v>
      </c>
      <c r="E1250" s="2"/>
    </row>
    <row r="1251" spans="1:5">
      <c r="A1251" s="2">
        <v>9</v>
      </c>
      <c r="B1251" s="76"/>
      <c r="C1251" s="2" t="s">
        <v>213</v>
      </c>
      <c r="D1251" s="2" t="s">
        <v>10</v>
      </c>
      <c r="E1251" s="2"/>
    </row>
    <row r="1252" spans="1:5">
      <c r="A1252" s="2">
        <v>10</v>
      </c>
      <c r="B1252" s="76"/>
      <c r="C1252" s="2" t="s">
        <v>219</v>
      </c>
      <c r="D1252" s="2" t="s">
        <v>220</v>
      </c>
      <c r="E1252" s="2"/>
    </row>
    <row r="1253" spans="1:5">
      <c r="A1253" s="2">
        <v>11</v>
      </c>
      <c r="B1253" s="76"/>
      <c r="C1253" s="2" t="s">
        <v>304</v>
      </c>
      <c r="D1253" s="2" t="s">
        <v>10</v>
      </c>
      <c r="E1253" s="2"/>
    </row>
    <row r="1254" spans="1:5">
      <c r="A1254" s="2">
        <v>12</v>
      </c>
      <c r="B1254" s="76"/>
      <c r="C1254" s="2" t="s">
        <v>378</v>
      </c>
      <c r="D1254" s="2" t="s">
        <v>147</v>
      </c>
      <c r="E1254" s="2"/>
    </row>
    <row r="1255" spans="1:5">
      <c r="A1255" s="2">
        <v>13</v>
      </c>
      <c r="B1255" s="76"/>
      <c r="C1255" s="2" t="s">
        <v>379</v>
      </c>
      <c r="D1255" s="2" t="s">
        <v>147</v>
      </c>
      <c r="E1255" s="2"/>
    </row>
    <row r="1256" spans="1:5">
      <c r="A1256" s="2">
        <v>14</v>
      </c>
      <c r="B1256" s="76"/>
      <c r="C1256" s="2" t="s">
        <v>380</v>
      </c>
      <c r="D1256" s="2" t="s">
        <v>147</v>
      </c>
      <c r="E1256" s="2"/>
    </row>
    <row r="1257" spans="1:5">
      <c r="A1257" s="2">
        <v>15</v>
      </c>
      <c r="B1257" s="76"/>
      <c r="C1257" s="2" t="s">
        <v>285</v>
      </c>
      <c r="D1257" s="2" t="s">
        <v>10</v>
      </c>
      <c r="E1257" s="2"/>
    </row>
    <row r="1258" spans="1:5">
      <c r="A1258" s="2">
        <v>16</v>
      </c>
      <c r="B1258" s="76"/>
      <c r="C1258" s="2" t="s">
        <v>215</v>
      </c>
      <c r="D1258" s="2" t="s">
        <v>147</v>
      </c>
      <c r="E1258" s="2"/>
    </row>
    <row r="1259" spans="1:5">
      <c r="A1259" s="2">
        <v>17</v>
      </c>
      <c r="B1259" s="76"/>
      <c r="C1259" s="2" t="s">
        <v>277</v>
      </c>
      <c r="D1259" s="2" t="s">
        <v>10</v>
      </c>
      <c r="E1259" s="2"/>
    </row>
    <row r="1260" spans="1:5">
      <c r="A1260" s="2">
        <v>18</v>
      </c>
      <c r="B1260" s="76"/>
      <c r="C1260" s="2" t="s">
        <v>216</v>
      </c>
      <c r="D1260" s="2" t="s">
        <v>10</v>
      </c>
      <c r="E1260" s="2"/>
    </row>
    <row r="1261" spans="1:5">
      <c r="A1261" s="2">
        <v>19</v>
      </c>
      <c r="B1261" s="76"/>
      <c r="C1261" s="2" t="s">
        <v>217</v>
      </c>
      <c r="D1261" s="2" t="s">
        <v>10</v>
      </c>
      <c r="E1261" s="2"/>
    </row>
    <row r="1262" spans="1:5">
      <c r="A1262" s="2">
        <v>20</v>
      </c>
      <c r="B1262" s="76"/>
      <c r="C1262" s="2" t="s">
        <v>381</v>
      </c>
      <c r="D1262" s="2" t="s">
        <v>10</v>
      </c>
      <c r="E1262" s="2"/>
    </row>
    <row r="1263" spans="1:5">
      <c r="A1263" s="2">
        <v>21</v>
      </c>
      <c r="B1263" s="76"/>
      <c r="C1263" s="2" t="s">
        <v>278</v>
      </c>
      <c r="D1263" s="2" t="s">
        <v>10</v>
      </c>
      <c r="E1263" s="2"/>
    </row>
    <row r="1264" spans="1:5">
      <c r="A1264" s="2">
        <v>22</v>
      </c>
      <c r="B1264" s="76"/>
      <c r="C1264" s="2" t="s">
        <v>212</v>
      </c>
      <c r="D1264" s="2" t="s">
        <v>147</v>
      </c>
      <c r="E1264" s="2"/>
    </row>
    <row r="1265" spans="1:5">
      <c r="A1265" s="2">
        <v>23</v>
      </c>
      <c r="B1265" s="76"/>
      <c r="C1265" s="2" t="s">
        <v>382</v>
      </c>
      <c r="D1265" s="2" t="s">
        <v>10</v>
      </c>
      <c r="E1265" s="2"/>
    </row>
    <row r="1266" spans="1:5">
      <c r="A1266" s="2">
        <v>24</v>
      </c>
      <c r="B1266" s="76"/>
      <c r="C1266" s="2" t="s">
        <v>383</v>
      </c>
      <c r="D1266" s="2" t="s">
        <v>10</v>
      </c>
      <c r="E1266" s="2"/>
    </row>
    <row r="1267" spans="1:5">
      <c r="A1267" s="2">
        <v>25</v>
      </c>
      <c r="B1267" s="76"/>
      <c r="C1267" s="2" t="s">
        <v>384</v>
      </c>
      <c r="D1267" s="2" t="s">
        <v>10</v>
      </c>
      <c r="E1267" s="2"/>
    </row>
    <row r="1268" spans="1:5">
      <c r="A1268" s="2">
        <v>26</v>
      </c>
      <c r="B1268" s="76"/>
      <c r="C1268" s="1" t="s">
        <v>385</v>
      </c>
      <c r="D1268" s="2" t="s">
        <v>10</v>
      </c>
      <c r="E1268" s="2"/>
    </row>
    <row r="1269" spans="1:5">
      <c r="A1269" s="2">
        <v>27</v>
      </c>
      <c r="B1269" s="76"/>
      <c r="C1269" s="2" t="s">
        <v>390</v>
      </c>
      <c r="D1269" s="2" t="s">
        <v>10</v>
      </c>
      <c r="E1269" s="2"/>
    </row>
    <row r="1270" spans="1:5">
      <c r="A1270" s="2">
        <v>28</v>
      </c>
      <c r="B1270" s="76"/>
      <c r="C1270" s="2" t="s">
        <v>299</v>
      </c>
      <c r="D1270" s="2" t="s">
        <v>10</v>
      </c>
      <c r="E1270" s="2"/>
    </row>
    <row r="1271" spans="1:5">
      <c r="A1271" s="2">
        <v>29</v>
      </c>
      <c r="B1271" s="76"/>
      <c r="C1271" s="2" t="s">
        <v>218</v>
      </c>
      <c r="D1271" s="2" t="s">
        <v>10</v>
      </c>
      <c r="E1271" s="2"/>
    </row>
    <row r="1272" spans="1:5">
      <c r="A1272" s="2">
        <v>30</v>
      </c>
      <c r="B1272" s="76"/>
      <c r="C1272" s="2" t="s">
        <v>279</v>
      </c>
      <c r="D1272" s="2" t="s">
        <v>10</v>
      </c>
      <c r="E1272" s="2"/>
    </row>
    <row r="1273" spans="1:5">
      <c r="A1273" s="2">
        <v>31</v>
      </c>
      <c r="B1273" s="76"/>
      <c r="C1273" s="2" t="s">
        <v>280</v>
      </c>
      <c r="D1273" s="2" t="s">
        <v>10</v>
      </c>
      <c r="E1273" s="2"/>
    </row>
    <row r="1274" spans="1:5">
      <c r="A1274" s="2">
        <v>32</v>
      </c>
      <c r="B1274" s="76"/>
      <c r="C1274" s="2" t="s">
        <v>281</v>
      </c>
      <c r="D1274" s="2" t="s">
        <v>10</v>
      </c>
      <c r="E1274" s="2"/>
    </row>
    <row r="1275" spans="1:5">
      <c r="A1275" s="2">
        <v>33</v>
      </c>
      <c r="B1275" s="76"/>
      <c r="C1275" s="1" t="s">
        <v>386</v>
      </c>
      <c r="D1275" s="2" t="s">
        <v>10</v>
      </c>
      <c r="E1275" s="2"/>
    </row>
    <row r="1276" spans="1:5" ht="45">
      <c r="A1276" s="2">
        <v>34</v>
      </c>
      <c r="B1276" s="76"/>
      <c r="C1276" s="2" t="s">
        <v>387</v>
      </c>
      <c r="D1276" s="2" t="s">
        <v>10</v>
      </c>
      <c r="E1276" s="2"/>
    </row>
    <row r="1277" spans="1:5" ht="45">
      <c r="A1277" s="2">
        <v>35</v>
      </c>
      <c r="B1277" s="76"/>
      <c r="C1277" s="2" t="s">
        <v>388</v>
      </c>
      <c r="D1277" s="2" t="s">
        <v>10</v>
      </c>
      <c r="E1277" s="2"/>
    </row>
    <row r="1278" spans="1:5">
      <c r="A1278" s="2">
        <v>36</v>
      </c>
      <c r="B1278" s="76"/>
      <c r="C1278" s="2" t="s">
        <v>221</v>
      </c>
      <c r="D1278" s="2" t="s">
        <v>10</v>
      </c>
      <c r="E1278" s="2"/>
    </row>
    <row r="1279" spans="1:5">
      <c r="A1279" s="2">
        <v>37</v>
      </c>
      <c r="B1279" s="76"/>
      <c r="C1279" s="2" t="s">
        <v>389</v>
      </c>
      <c r="D1279" s="2" t="s">
        <v>147</v>
      </c>
      <c r="E1279" s="2"/>
    </row>
    <row r="1280" spans="1:5">
      <c r="A1280" s="2">
        <v>38</v>
      </c>
      <c r="B1280" s="76"/>
      <c r="C1280" s="2" t="s">
        <v>222</v>
      </c>
      <c r="D1280" s="2" t="s">
        <v>10</v>
      </c>
      <c r="E1280" s="2"/>
    </row>
    <row r="1281" spans="1:5">
      <c r="A1281" s="2">
        <v>39</v>
      </c>
      <c r="B1281" s="76"/>
      <c r="C1281" s="2" t="s">
        <v>223</v>
      </c>
      <c r="D1281" s="2" t="s">
        <v>10</v>
      </c>
      <c r="E1281" s="2"/>
    </row>
    <row r="1282" spans="1:5">
      <c r="A1282" s="2">
        <v>40</v>
      </c>
      <c r="B1282" s="76"/>
      <c r="C1282" s="2" t="s">
        <v>224</v>
      </c>
      <c r="D1282" s="2" t="s">
        <v>178</v>
      </c>
      <c r="E1282" s="2"/>
    </row>
    <row r="1283" spans="1:5" ht="67.5">
      <c r="A1283" s="2">
        <v>41</v>
      </c>
      <c r="B1283" s="76"/>
      <c r="C1283" s="2" t="s">
        <v>276</v>
      </c>
      <c r="D1283" s="2" t="s">
        <v>178</v>
      </c>
      <c r="E1283" s="2"/>
    </row>
    <row r="1284" spans="1:5">
      <c r="A1284" s="2">
        <v>42</v>
      </c>
      <c r="B1284" s="76"/>
      <c r="C1284" s="2" t="s">
        <v>391</v>
      </c>
      <c r="D1284" s="2" t="s">
        <v>10</v>
      </c>
      <c r="E1284" s="2"/>
    </row>
    <row r="1285" spans="1:5">
      <c r="A1285" s="2">
        <v>43</v>
      </c>
      <c r="B1285" s="76"/>
      <c r="C1285" s="2" t="s">
        <v>225</v>
      </c>
      <c r="D1285" s="2" t="s">
        <v>10</v>
      </c>
      <c r="E1285" s="2"/>
    </row>
    <row r="1286" spans="1:5">
      <c r="A1286" s="2">
        <v>44</v>
      </c>
      <c r="B1286" s="76"/>
      <c r="C1286" s="2" t="s">
        <v>395</v>
      </c>
      <c r="D1286" s="2" t="s">
        <v>10</v>
      </c>
      <c r="E1286" s="2"/>
    </row>
    <row r="1287" spans="1:5">
      <c r="A1287" s="2">
        <v>45</v>
      </c>
      <c r="B1287" s="76"/>
      <c r="C1287" s="2" t="s">
        <v>409</v>
      </c>
      <c r="D1287" s="2" t="s">
        <v>10</v>
      </c>
      <c r="E1287" s="2"/>
    </row>
    <row r="1288" spans="1:5">
      <c r="A1288" s="2">
        <v>46</v>
      </c>
      <c r="B1288" s="76"/>
      <c r="C1288" s="2" t="s">
        <v>286</v>
      </c>
      <c r="D1288" s="2" t="s">
        <v>10</v>
      </c>
      <c r="E1288" s="2"/>
    </row>
    <row r="1289" spans="1:5">
      <c r="A1289" s="2">
        <v>47</v>
      </c>
      <c r="B1289" s="76"/>
      <c r="C1289" s="2" t="s">
        <v>302</v>
      </c>
      <c r="D1289" s="2" t="s">
        <v>10</v>
      </c>
      <c r="E1289" s="2"/>
    </row>
    <row r="1290" spans="1:5">
      <c r="A1290" s="2">
        <v>48</v>
      </c>
      <c r="B1290" s="76"/>
      <c r="C1290" s="2" t="s">
        <v>392</v>
      </c>
      <c r="D1290" s="2" t="s">
        <v>10</v>
      </c>
      <c r="E1290" s="2"/>
    </row>
    <row r="1291" spans="1:5">
      <c r="A1291" s="2">
        <v>49</v>
      </c>
      <c r="B1291" s="76"/>
      <c r="C1291" s="2" t="s">
        <v>393</v>
      </c>
      <c r="D1291" s="2" t="s">
        <v>10</v>
      </c>
      <c r="E1291" s="2"/>
    </row>
    <row r="1292" spans="1:5">
      <c r="A1292" s="2">
        <v>50</v>
      </c>
      <c r="B1292" s="76"/>
      <c r="C1292" s="2" t="s">
        <v>301</v>
      </c>
      <c r="D1292" s="2" t="s">
        <v>10</v>
      </c>
      <c r="E1292" s="2"/>
    </row>
    <row r="1293" spans="1:5">
      <c r="A1293" s="2">
        <v>51</v>
      </c>
      <c r="B1293" s="76"/>
      <c r="C1293" s="2" t="s">
        <v>394</v>
      </c>
      <c r="D1293" s="2" t="s">
        <v>10</v>
      </c>
      <c r="E1293" s="2"/>
    </row>
    <row r="1294" spans="1:5">
      <c r="A1294" s="2">
        <v>52</v>
      </c>
      <c r="B1294" s="76"/>
      <c r="C1294" s="2" t="s">
        <v>293</v>
      </c>
      <c r="D1294" s="2" t="s">
        <v>10</v>
      </c>
      <c r="E1294" s="2"/>
    </row>
    <row r="1295" spans="1:5">
      <c r="A1295" s="2">
        <v>53</v>
      </c>
      <c r="B1295" s="76"/>
      <c r="C1295" s="2" t="s">
        <v>294</v>
      </c>
      <c r="D1295" s="2" t="s">
        <v>10</v>
      </c>
      <c r="E1295" s="2"/>
    </row>
    <row r="1296" spans="1:5">
      <c r="A1296" s="2">
        <v>54</v>
      </c>
      <c r="B1296" s="76"/>
      <c r="C1296" s="2" t="s">
        <v>295</v>
      </c>
      <c r="D1296" s="2" t="s">
        <v>296</v>
      </c>
      <c r="E1296" s="2"/>
    </row>
    <row r="1297" spans="1:5">
      <c r="A1297" s="2">
        <v>55</v>
      </c>
      <c r="B1297" s="76"/>
      <c r="C1297" s="2" t="s">
        <v>297</v>
      </c>
      <c r="D1297" s="2" t="s">
        <v>10</v>
      </c>
      <c r="E1297" s="2"/>
    </row>
    <row r="1298" spans="1:5">
      <c r="A1298" s="2">
        <v>56</v>
      </c>
      <c r="B1298" s="76"/>
      <c r="C1298" s="2" t="s">
        <v>300</v>
      </c>
      <c r="D1298" s="2" t="s">
        <v>10</v>
      </c>
      <c r="E1298" s="2"/>
    </row>
    <row r="1299" spans="1:5">
      <c r="A1299" s="2">
        <v>57</v>
      </c>
      <c r="B1299" s="76"/>
      <c r="C1299" s="2" t="s">
        <v>298</v>
      </c>
      <c r="D1299" s="2" t="s">
        <v>10</v>
      </c>
      <c r="E1299" s="2"/>
    </row>
    <row r="1300" spans="1:5">
      <c r="A1300" s="2">
        <v>58</v>
      </c>
      <c r="B1300" s="76"/>
      <c r="C1300" s="2" t="s">
        <v>299</v>
      </c>
      <c r="D1300" s="2" t="s">
        <v>10</v>
      </c>
      <c r="E1300" s="2"/>
    </row>
    <row r="1301" spans="1:5">
      <c r="A1301" s="2">
        <v>59</v>
      </c>
      <c r="B1301" s="76"/>
      <c r="C1301" s="2" t="s">
        <v>401</v>
      </c>
      <c r="D1301" s="2" t="s">
        <v>10</v>
      </c>
      <c r="E1301" s="2"/>
    </row>
    <row r="1302" spans="1:5">
      <c r="A1302" s="2">
        <v>60</v>
      </c>
      <c r="B1302" s="76"/>
      <c r="C1302" s="4" t="s">
        <v>406</v>
      </c>
      <c r="D1302" s="2" t="s">
        <v>407</v>
      </c>
      <c r="E1302" s="3"/>
    </row>
    <row r="1303" spans="1:5">
      <c r="A1303" s="2">
        <v>61</v>
      </c>
      <c r="B1303" s="76"/>
      <c r="C1303" s="4" t="s">
        <v>408</v>
      </c>
      <c r="D1303" s="2" t="s">
        <v>407</v>
      </c>
      <c r="E1303" s="3"/>
    </row>
    <row r="1304" spans="1:5">
      <c r="A1304" s="2">
        <v>62</v>
      </c>
      <c r="B1304" s="77"/>
      <c r="C1304" s="4" t="s">
        <v>377</v>
      </c>
      <c r="D1304" s="2" t="s">
        <v>407</v>
      </c>
      <c r="E1304" s="3"/>
    </row>
    <row r="1305" spans="1:5" ht="22.5" customHeight="1">
      <c r="A1305" s="39"/>
      <c r="B1305" s="78" t="s">
        <v>402</v>
      </c>
      <c r="C1305" s="79"/>
      <c r="D1305" s="79"/>
      <c r="E1305" s="80"/>
    </row>
    <row r="1306" spans="1:5" ht="22.5" customHeight="1">
      <c r="A1306" s="39"/>
      <c r="B1306" s="78" t="s">
        <v>410</v>
      </c>
      <c r="C1306" s="79"/>
      <c r="D1306" s="79"/>
      <c r="E1306" s="80"/>
    </row>
    <row r="1307" spans="1:5" ht="22.5" customHeight="1">
      <c r="A1307" s="39"/>
      <c r="B1307" s="78" t="s">
        <v>403</v>
      </c>
      <c r="C1307" s="79"/>
      <c r="D1307" s="79"/>
      <c r="E1307" s="80"/>
    </row>
  </sheetData>
  <pageMargins left="0.33" right="0.31" top="0.35" bottom="0.32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AV64"/>
  <sheetViews>
    <sheetView rightToLeft="1" topLeftCell="AJ1" zoomScaleNormal="100" workbookViewId="0">
      <selection activeCell="AV4" sqref="AV4"/>
    </sheetView>
    <sheetView rightToLeft="1" topLeftCell="AQ1" workbookViewId="1">
      <selection activeCell="AV4" sqref="AV4"/>
    </sheetView>
  </sheetViews>
  <sheetFormatPr defaultRowHeight="18.75"/>
  <cols>
    <col min="1" max="1" width="5.25" style="89" bestFit="1" customWidth="1"/>
    <col min="2" max="2" width="29.75" style="89" customWidth="1"/>
    <col min="3" max="3" width="17.625" style="89" customWidth="1"/>
    <col min="4" max="4" width="11" style="89" customWidth="1"/>
    <col min="5" max="5" width="20.625" style="89" customWidth="1"/>
    <col min="6" max="6" width="5.25" style="89" customWidth="1"/>
    <col min="7" max="7" width="22.625" style="89" customWidth="1"/>
    <col min="8" max="8" width="18.5" style="89" customWidth="1"/>
    <col min="9" max="9" width="15.875" style="89" customWidth="1"/>
    <col min="10" max="10" width="21.375" style="89" customWidth="1"/>
    <col min="11" max="11" width="5.25" style="89" bestFit="1" customWidth="1"/>
    <col min="12" max="12" width="27.125" style="89" customWidth="1"/>
    <col min="13" max="13" width="15" style="89" customWidth="1"/>
    <col min="14" max="14" width="11.875" style="89" customWidth="1"/>
    <col min="15" max="15" width="21.375" style="89" customWidth="1"/>
    <col min="16" max="16" width="5.25" style="89" bestFit="1" customWidth="1"/>
    <col min="17" max="17" width="23" style="89" customWidth="1"/>
    <col min="18" max="18" width="14.375" style="89" customWidth="1"/>
    <col min="19" max="19" width="15.875" style="89" customWidth="1"/>
    <col min="20" max="20" width="21.375" style="89" customWidth="1"/>
    <col min="21" max="21" width="7.75" style="89" customWidth="1"/>
    <col min="22" max="22" width="23.25" style="89" customWidth="1"/>
    <col min="23" max="23" width="13.875" style="89" customWidth="1"/>
    <col min="24" max="24" width="15.875" style="89" customWidth="1"/>
    <col min="25" max="25" width="23.75" style="89" customWidth="1"/>
    <col min="26" max="26" width="5.25" style="89" bestFit="1" customWidth="1"/>
    <col min="27" max="27" width="17.125" style="89" customWidth="1"/>
    <col min="28" max="28" width="20.125" style="89" customWidth="1"/>
    <col min="29" max="29" width="15.875" style="89" customWidth="1"/>
    <col min="30" max="30" width="25" style="89" customWidth="1"/>
    <col min="31" max="31" width="5.25" style="89" bestFit="1" customWidth="1"/>
    <col min="32" max="32" width="20.875" style="89" bestFit="1" customWidth="1"/>
    <col min="33" max="33" width="18.875" style="89" customWidth="1"/>
    <col min="34" max="34" width="15.875" style="89" customWidth="1"/>
    <col min="35" max="35" width="21.375" style="89" customWidth="1"/>
    <col min="36" max="36" width="4.875" style="89" bestFit="1" customWidth="1"/>
    <col min="37" max="37" width="31.875" style="89" customWidth="1"/>
    <col min="38" max="38" width="14.75" style="89" customWidth="1"/>
    <col min="39" max="39" width="10.375" style="89" customWidth="1"/>
    <col min="40" max="40" width="21.375" style="89" customWidth="1"/>
    <col min="41" max="41" width="4.875" style="89" bestFit="1" customWidth="1"/>
    <col min="42" max="42" width="33.125" style="89" customWidth="1"/>
    <col min="43" max="43" width="14.375" style="89" customWidth="1"/>
    <col min="44" max="44" width="13.125" style="89" customWidth="1"/>
    <col min="45" max="45" width="19.5" style="89" customWidth="1"/>
    <col min="46" max="46" width="9" style="89"/>
    <col min="47" max="47" width="40.125" style="89" customWidth="1"/>
    <col min="48" max="48" width="15.125" style="89" customWidth="1"/>
    <col min="49" max="16384" width="9" style="89"/>
  </cols>
  <sheetData>
    <row r="1" spans="1:48" s="81" customFormat="1" ht="21.75" thickBot="1">
      <c r="A1" s="216" t="s">
        <v>442</v>
      </c>
      <c r="B1" s="217"/>
      <c r="C1" s="217"/>
      <c r="D1" s="217"/>
      <c r="E1" s="218"/>
      <c r="F1" s="213" t="s">
        <v>443</v>
      </c>
      <c r="G1" s="214"/>
      <c r="H1" s="214"/>
      <c r="I1" s="214"/>
      <c r="J1" s="215"/>
      <c r="K1" s="219" t="s">
        <v>445</v>
      </c>
      <c r="L1" s="220"/>
      <c r="M1" s="220"/>
      <c r="N1" s="220"/>
      <c r="O1" s="221"/>
      <c r="P1" s="219" t="s">
        <v>516</v>
      </c>
      <c r="Q1" s="220"/>
      <c r="R1" s="220"/>
      <c r="S1" s="220"/>
      <c r="T1" s="221"/>
      <c r="U1" s="225" t="s">
        <v>444</v>
      </c>
      <c r="V1" s="226"/>
      <c r="W1" s="226"/>
      <c r="X1" s="226"/>
      <c r="Y1" s="227"/>
      <c r="Z1" s="228" t="s">
        <v>447</v>
      </c>
      <c r="AA1" s="229"/>
      <c r="AB1" s="229"/>
      <c r="AC1" s="229"/>
      <c r="AD1" s="230"/>
      <c r="AE1" s="231" t="s">
        <v>446</v>
      </c>
      <c r="AF1" s="232"/>
      <c r="AG1" s="232"/>
      <c r="AH1" s="232"/>
      <c r="AI1" s="233"/>
      <c r="AJ1" s="234" t="s">
        <v>515</v>
      </c>
      <c r="AK1" s="235"/>
      <c r="AL1" s="235"/>
      <c r="AM1" s="235"/>
      <c r="AN1" s="236"/>
      <c r="AO1" s="237" t="s">
        <v>520</v>
      </c>
      <c r="AP1" s="237"/>
      <c r="AQ1" s="237"/>
      <c r="AR1" s="237"/>
      <c r="AS1" s="238"/>
      <c r="AT1" s="222" t="s">
        <v>533</v>
      </c>
      <c r="AU1" s="223"/>
      <c r="AV1" s="224"/>
    </row>
    <row r="2" spans="1:48" s="81" customFormat="1" ht="21">
      <c r="A2" s="103" t="s">
        <v>439</v>
      </c>
      <c r="B2" s="104" t="s">
        <v>441</v>
      </c>
      <c r="C2" s="104" t="s">
        <v>440</v>
      </c>
      <c r="D2" s="104" t="s">
        <v>536</v>
      </c>
      <c r="E2" s="105" t="s">
        <v>535</v>
      </c>
      <c r="F2" s="103" t="s">
        <v>439</v>
      </c>
      <c r="G2" s="104" t="s">
        <v>441</v>
      </c>
      <c r="H2" s="104" t="s">
        <v>440</v>
      </c>
      <c r="I2" s="104" t="s">
        <v>536</v>
      </c>
      <c r="J2" s="105" t="s">
        <v>535</v>
      </c>
      <c r="K2" s="103" t="s">
        <v>439</v>
      </c>
      <c r="L2" s="104" t="s">
        <v>441</v>
      </c>
      <c r="M2" s="104" t="s">
        <v>440</v>
      </c>
      <c r="N2" s="104" t="s">
        <v>536</v>
      </c>
      <c r="O2" s="105" t="s">
        <v>535</v>
      </c>
      <c r="P2" s="103" t="s">
        <v>439</v>
      </c>
      <c r="Q2" s="104" t="s">
        <v>441</v>
      </c>
      <c r="R2" s="104" t="s">
        <v>440</v>
      </c>
      <c r="S2" s="104" t="s">
        <v>536</v>
      </c>
      <c r="T2" s="105" t="s">
        <v>535</v>
      </c>
      <c r="U2" s="103" t="s">
        <v>439</v>
      </c>
      <c r="V2" s="104" t="s">
        <v>441</v>
      </c>
      <c r="W2" s="104" t="s">
        <v>440</v>
      </c>
      <c r="X2" s="104" t="s">
        <v>536</v>
      </c>
      <c r="Y2" s="105" t="s">
        <v>535</v>
      </c>
      <c r="Z2" s="103" t="s">
        <v>439</v>
      </c>
      <c r="AA2" s="104" t="s">
        <v>441</v>
      </c>
      <c r="AB2" s="104" t="s">
        <v>440</v>
      </c>
      <c r="AC2" s="104" t="s">
        <v>536</v>
      </c>
      <c r="AD2" s="105" t="s">
        <v>535</v>
      </c>
      <c r="AE2" s="103" t="s">
        <v>439</v>
      </c>
      <c r="AF2" s="104" t="s">
        <v>441</v>
      </c>
      <c r="AG2" s="104" t="s">
        <v>440</v>
      </c>
      <c r="AH2" s="104" t="s">
        <v>536</v>
      </c>
      <c r="AI2" s="105" t="s">
        <v>535</v>
      </c>
      <c r="AJ2" s="103" t="s">
        <v>283</v>
      </c>
      <c r="AK2" s="104" t="s">
        <v>514</v>
      </c>
      <c r="AL2" s="104" t="s">
        <v>440</v>
      </c>
      <c r="AM2" s="104" t="s">
        <v>536</v>
      </c>
      <c r="AN2" s="105" t="s">
        <v>535</v>
      </c>
      <c r="AO2" s="106" t="s">
        <v>283</v>
      </c>
      <c r="AP2" s="107" t="s">
        <v>514</v>
      </c>
      <c r="AQ2" s="107" t="s">
        <v>440</v>
      </c>
      <c r="AR2" s="107" t="s">
        <v>536</v>
      </c>
      <c r="AS2" s="108" t="s">
        <v>535</v>
      </c>
      <c r="AT2" s="109" t="s">
        <v>283</v>
      </c>
      <c r="AU2" s="104" t="s">
        <v>534</v>
      </c>
      <c r="AV2" s="110" t="s">
        <v>440</v>
      </c>
    </row>
    <row r="3" spans="1:48">
      <c r="A3" s="82">
        <v>1</v>
      </c>
      <c r="B3" s="83" t="s">
        <v>505</v>
      </c>
      <c r="C3" s="83">
        <f>E3*D3+E3</f>
        <v>5000</v>
      </c>
      <c r="D3" s="99"/>
      <c r="E3" s="88">
        <v>5000</v>
      </c>
      <c r="F3" s="82">
        <v>1</v>
      </c>
      <c r="G3" s="86" t="s">
        <v>29</v>
      </c>
      <c r="H3" s="83">
        <f>J3*I3+J3</f>
        <v>200000</v>
      </c>
      <c r="I3" s="99"/>
      <c r="J3" s="88">
        <v>200000</v>
      </c>
      <c r="K3" s="82">
        <v>1</v>
      </c>
      <c r="L3" s="83" t="s">
        <v>513</v>
      </c>
      <c r="M3" s="83">
        <f>O3*N3+O3</f>
        <v>300000</v>
      </c>
      <c r="N3" s="99"/>
      <c r="O3" s="88">
        <v>300000</v>
      </c>
      <c r="P3" s="82">
        <v>1</v>
      </c>
      <c r="Q3" s="87" t="s">
        <v>200</v>
      </c>
      <c r="R3" s="83">
        <f>T3*S3+T3</f>
        <v>700000</v>
      </c>
      <c r="S3" s="99"/>
      <c r="T3" s="88">
        <v>700000</v>
      </c>
      <c r="U3" s="82">
        <v>1</v>
      </c>
      <c r="V3" s="86" t="s">
        <v>39</v>
      </c>
      <c r="W3" s="83">
        <f>Y3*X3+Y3</f>
        <v>900000</v>
      </c>
      <c r="X3" s="99"/>
      <c r="Y3" s="88">
        <v>900000</v>
      </c>
      <c r="Z3" s="82">
        <v>1</v>
      </c>
      <c r="AA3" s="86" t="s">
        <v>103</v>
      </c>
      <c r="AB3" s="83">
        <f>AD3*AC3+AD3</f>
        <v>140000</v>
      </c>
      <c r="AC3" s="99"/>
      <c r="AD3" s="88">
        <v>140000</v>
      </c>
      <c r="AE3" s="82">
        <v>1</v>
      </c>
      <c r="AF3" s="83" t="s">
        <v>511</v>
      </c>
      <c r="AG3" s="83">
        <f>AI3*AH3+AI3</f>
        <v>500000</v>
      </c>
      <c r="AH3" s="99"/>
      <c r="AI3" s="88">
        <v>500000</v>
      </c>
      <c r="AJ3" s="82">
        <v>1</v>
      </c>
      <c r="AK3" s="83" t="s">
        <v>294</v>
      </c>
      <c r="AL3" s="83">
        <f>AN3*AM3+AN3</f>
        <v>15000</v>
      </c>
      <c r="AM3" s="99"/>
      <c r="AN3" s="88">
        <v>15000</v>
      </c>
      <c r="AO3" s="82">
        <v>1</v>
      </c>
      <c r="AP3" s="86" t="s">
        <v>114</v>
      </c>
      <c r="AQ3" s="83">
        <f>AS3*AR3+AS3</f>
        <v>50000</v>
      </c>
      <c r="AR3" s="99"/>
      <c r="AS3" s="84">
        <v>50000</v>
      </c>
      <c r="AT3" s="85">
        <v>1</v>
      </c>
      <c r="AU3" s="83" t="s">
        <v>529</v>
      </c>
      <c r="AV3" s="84">
        <v>21000</v>
      </c>
    </row>
    <row r="4" spans="1:48" ht="19.5" thickBot="1">
      <c r="A4" s="82">
        <v>2</v>
      </c>
      <c r="B4" s="86" t="s">
        <v>421</v>
      </c>
      <c r="C4" s="83">
        <f t="shared" ref="C4:C31" si="0">E4*D4+E4</f>
        <v>800000</v>
      </c>
      <c r="D4" s="99"/>
      <c r="E4" s="88">
        <v>800000</v>
      </c>
      <c r="F4" s="82">
        <v>2</v>
      </c>
      <c r="G4" s="86" t="s">
        <v>31</v>
      </c>
      <c r="H4" s="83">
        <f t="shared" ref="H4:H44" si="1">J4*I4+J4</f>
        <v>500000</v>
      </c>
      <c r="I4" s="99"/>
      <c r="J4" s="88">
        <v>500000</v>
      </c>
      <c r="K4" s="82">
        <v>2</v>
      </c>
      <c r="L4" s="90" t="s">
        <v>224</v>
      </c>
      <c r="M4" s="83">
        <f t="shared" ref="M4:M44" si="2">O4*N4+O4</f>
        <v>100000</v>
      </c>
      <c r="N4" s="99"/>
      <c r="O4" s="88">
        <v>100000</v>
      </c>
      <c r="P4" s="82">
        <v>2</v>
      </c>
      <c r="Q4" s="86" t="s">
        <v>23</v>
      </c>
      <c r="R4" s="83">
        <f t="shared" ref="R4:R14" si="3">T4*S4+T4</f>
        <v>25000</v>
      </c>
      <c r="S4" s="99"/>
      <c r="T4" s="88">
        <v>25000</v>
      </c>
      <c r="U4" s="82">
        <v>2</v>
      </c>
      <c r="V4" s="86" t="s">
        <v>140</v>
      </c>
      <c r="W4" s="83">
        <f t="shared" ref="W4:W11" si="4">Y4*X4+Y4</f>
        <v>500000</v>
      </c>
      <c r="X4" s="99"/>
      <c r="Y4" s="88">
        <v>500000</v>
      </c>
      <c r="Z4" s="82">
        <v>2</v>
      </c>
      <c r="AA4" s="86" t="s">
        <v>9</v>
      </c>
      <c r="AB4" s="83">
        <f t="shared" ref="AB4:AB8" si="5">AD4*AC4+AD4</f>
        <v>25000</v>
      </c>
      <c r="AC4" s="99"/>
      <c r="AD4" s="88">
        <v>25000</v>
      </c>
      <c r="AE4" s="82">
        <v>2</v>
      </c>
      <c r="AF4" s="86" t="s">
        <v>3</v>
      </c>
      <c r="AG4" s="83">
        <f t="shared" ref="AG4:AG5" si="6">AI4*AH4+AI4</f>
        <v>500000</v>
      </c>
      <c r="AH4" s="99"/>
      <c r="AI4" s="88">
        <v>500000</v>
      </c>
      <c r="AJ4" s="82">
        <v>2</v>
      </c>
      <c r="AK4" s="90" t="s">
        <v>293</v>
      </c>
      <c r="AL4" s="83">
        <f t="shared" ref="AL4:AL64" si="7">AN4*AM4+AN4</f>
        <v>15000</v>
      </c>
      <c r="AM4" s="99"/>
      <c r="AN4" s="88">
        <v>15000</v>
      </c>
      <c r="AO4" s="82">
        <v>2</v>
      </c>
      <c r="AP4" s="86" t="s">
        <v>82</v>
      </c>
      <c r="AQ4" s="83">
        <f t="shared" ref="AQ4:AQ15" si="8">AS4*AR4+AS4</f>
        <v>30000</v>
      </c>
      <c r="AR4" s="99"/>
      <c r="AS4" s="84">
        <v>30000</v>
      </c>
      <c r="AT4" s="94">
        <v>2</v>
      </c>
      <c r="AU4" s="92" t="s">
        <v>530</v>
      </c>
      <c r="AV4" s="93">
        <v>190000</v>
      </c>
    </row>
    <row r="5" spans="1:48" ht="19.5" thickBot="1">
      <c r="A5" s="82">
        <v>3</v>
      </c>
      <c r="B5" s="86" t="s">
        <v>58</v>
      </c>
      <c r="C5" s="83">
        <f t="shared" si="0"/>
        <v>1200000</v>
      </c>
      <c r="D5" s="99"/>
      <c r="E5" s="88">
        <v>1200000</v>
      </c>
      <c r="F5" s="82">
        <v>3</v>
      </c>
      <c r="G5" s="83" t="s">
        <v>512</v>
      </c>
      <c r="H5" s="83">
        <f t="shared" si="1"/>
        <v>500000</v>
      </c>
      <c r="I5" s="99"/>
      <c r="J5" s="88">
        <v>500000</v>
      </c>
      <c r="K5" s="82">
        <v>3</v>
      </c>
      <c r="L5" s="90" t="s">
        <v>537</v>
      </c>
      <c r="M5" s="83">
        <f t="shared" si="2"/>
        <v>100000</v>
      </c>
      <c r="N5" s="99"/>
      <c r="O5" s="88">
        <v>100000</v>
      </c>
      <c r="P5" s="82">
        <v>3</v>
      </c>
      <c r="Q5" s="86" t="s">
        <v>332</v>
      </c>
      <c r="R5" s="83">
        <f t="shared" si="3"/>
        <v>2500000</v>
      </c>
      <c r="S5" s="99"/>
      <c r="T5" s="88">
        <v>2500000</v>
      </c>
      <c r="U5" s="82">
        <v>3</v>
      </c>
      <c r="V5" s="86" t="s">
        <v>106</v>
      </c>
      <c r="W5" s="83">
        <f t="shared" si="4"/>
        <v>1200000</v>
      </c>
      <c r="X5" s="99"/>
      <c r="Y5" s="88">
        <v>1200000</v>
      </c>
      <c r="Z5" s="82">
        <v>3</v>
      </c>
      <c r="AA5" s="86" t="s">
        <v>36</v>
      </c>
      <c r="AB5" s="83">
        <f t="shared" si="5"/>
        <v>25000</v>
      </c>
      <c r="AC5" s="99"/>
      <c r="AD5" s="88">
        <v>25000</v>
      </c>
      <c r="AE5" s="91">
        <v>3</v>
      </c>
      <c r="AF5" s="95" t="s">
        <v>102</v>
      </c>
      <c r="AG5" s="83">
        <f t="shared" si="6"/>
        <v>160000</v>
      </c>
      <c r="AH5" s="100"/>
      <c r="AI5" s="101">
        <v>160000</v>
      </c>
      <c r="AJ5" s="82">
        <v>3</v>
      </c>
      <c r="AK5" s="90" t="s">
        <v>382</v>
      </c>
      <c r="AL5" s="83">
        <f t="shared" si="7"/>
        <v>300000</v>
      </c>
      <c r="AM5" s="99"/>
      <c r="AN5" s="88">
        <v>300000</v>
      </c>
      <c r="AO5" s="82">
        <v>3</v>
      </c>
      <c r="AP5" s="90" t="s">
        <v>225</v>
      </c>
      <c r="AQ5" s="83">
        <f t="shared" si="8"/>
        <v>20000</v>
      </c>
      <c r="AR5" s="99"/>
      <c r="AS5" s="84">
        <v>20000</v>
      </c>
    </row>
    <row r="6" spans="1:48">
      <c r="A6" s="82">
        <v>4</v>
      </c>
      <c r="B6" s="87" t="s">
        <v>251</v>
      </c>
      <c r="C6" s="83">
        <f t="shared" si="0"/>
        <v>1500000</v>
      </c>
      <c r="D6" s="99"/>
      <c r="E6" s="88">
        <f>E8</f>
        <v>1500000</v>
      </c>
      <c r="F6" s="82">
        <v>4</v>
      </c>
      <c r="G6" s="86" t="s">
        <v>104</v>
      </c>
      <c r="H6" s="83">
        <f t="shared" si="1"/>
        <v>200000</v>
      </c>
      <c r="I6" s="99"/>
      <c r="J6" s="88">
        <v>200000</v>
      </c>
      <c r="K6" s="82">
        <v>4</v>
      </c>
      <c r="L6" s="86" t="s">
        <v>24</v>
      </c>
      <c r="M6" s="83">
        <f t="shared" si="2"/>
        <v>1500000</v>
      </c>
      <c r="N6" s="99"/>
      <c r="O6" s="88">
        <v>1500000</v>
      </c>
      <c r="P6" s="82">
        <v>4</v>
      </c>
      <c r="Q6" s="87" t="s">
        <v>351</v>
      </c>
      <c r="R6" s="83">
        <f t="shared" si="3"/>
        <v>150000</v>
      </c>
      <c r="S6" s="99"/>
      <c r="T6" s="88">
        <v>150000</v>
      </c>
      <c r="U6" s="82">
        <v>4</v>
      </c>
      <c r="V6" s="86" t="s">
        <v>44</v>
      </c>
      <c r="W6" s="83">
        <f t="shared" si="4"/>
        <v>1000000</v>
      </c>
      <c r="X6" s="99"/>
      <c r="Y6" s="88">
        <v>1000000</v>
      </c>
      <c r="Z6" s="82">
        <v>4</v>
      </c>
      <c r="AA6" s="86" t="s">
        <v>374</v>
      </c>
      <c r="AB6" s="83">
        <f t="shared" si="5"/>
        <v>25000</v>
      </c>
      <c r="AC6" s="99"/>
      <c r="AD6" s="84">
        <v>25000</v>
      </c>
      <c r="AH6" s="102"/>
      <c r="AJ6" s="82">
        <v>4</v>
      </c>
      <c r="AK6" s="90" t="s">
        <v>383</v>
      </c>
      <c r="AL6" s="83">
        <f t="shared" si="7"/>
        <v>250000</v>
      </c>
      <c r="AM6" s="99"/>
      <c r="AN6" s="88">
        <v>250000</v>
      </c>
      <c r="AO6" s="82">
        <v>4</v>
      </c>
      <c r="AP6" s="90" t="s">
        <v>409</v>
      </c>
      <c r="AQ6" s="83">
        <f t="shared" si="8"/>
        <v>35000</v>
      </c>
      <c r="AR6" s="99"/>
      <c r="AS6" s="84">
        <v>35000</v>
      </c>
    </row>
    <row r="7" spans="1:48">
      <c r="A7" s="82">
        <v>5</v>
      </c>
      <c r="B7" s="87" t="s">
        <v>257</v>
      </c>
      <c r="C7" s="83">
        <f t="shared" si="0"/>
        <v>1000000</v>
      </c>
      <c r="D7" s="99"/>
      <c r="E7" s="88">
        <v>1000000</v>
      </c>
      <c r="F7" s="82">
        <v>5</v>
      </c>
      <c r="G7" s="86" t="s">
        <v>246</v>
      </c>
      <c r="H7" s="83">
        <f t="shared" si="1"/>
        <v>1000000</v>
      </c>
      <c r="I7" s="99"/>
      <c r="J7" s="88">
        <v>1000000</v>
      </c>
      <c r="K7" s="82">
        <v>5</v>
      </c>
      <c r="L7" s="86" t="s">
        <v>47</v>
      </c>
      <c r="M7" s="83">
        <f t="shared" si="2"/>
        <v>300000</v>
      </c>
      <c r="N7" s="99"/>
      <c r="O7" s="88">
        <v>300000</v>
      </c>
      <c r="P7" s="82">
        <v>5</v>
      </c>
      <c r="Q7" s="87" t="s">
        <v>539</v>
      </c>
      <c r="R7" s="83">
        <f t="shared" si="3"/>
        <v>4000000</v>
      </c>
      <c r="S7" s="99"/>
      <c r="T7" s="88">
        <v>4000000</v>
      </c>
      <c r="U7" s="82">
        <v>5</v>
      </c>
      <c r="V7" s="86" t="s">
        <v>45</v>
      </c>
      <c r="W7" s="83">
        <f t="shared" si="4"/>
        <v>1500000</v>
      </c>
      <c r="X7" s="99"/>
      <c r="Y7" s="88">
        <v>1500000</v>
      </c>
      <c r="Z7" s="82">
        <v>5</v>
      </c>
      <c r="AA7" s="86" t="s">
        <v>37</v>
      </c>
      <c r="AB7" s="83">
        <f t="shared" si="5"/>
        <v>100000</v>
      </c>
      <c r="AC7" s="99"/>
      <c r="AD7" s="84">
        <v>100000</v>
      </c>
      <c r="AF7" s="96"/>
      <c r="AH7" s="102"/>
      <c r="AJ7" s="82">
        <v>5</v>
      </c>
      <c r="AK7" s="90" t="s">
        <v>277</v>
      </c>
      <c r="AL7" s="83">
        <f t="shared" si="7"/>
        <v>80000</v>
      </c>
      <c r="AM7" s="99"/>
      <c r="AN7" s="88">
        <v>80000</v>
      </c>
      <c r="AO7" s="82">
        <v>5</v>
      </c>
      <c r="AP7" s="90" t="s">
        <v>392</v>
      </c>
      <c r="AQ7" s="83">
        <f t="shared" si="8"/>
        <v>25000</v>
      </c>
      <c r="AR7" s="99"/>
      <c r="AS7" s="84">
        <v>25000</v>
      </c>
    </row>
    <row r="8" spans="1:48" ht="19.5" thickBot="1">
      <c r="A8" s="82">
        <v>6</v>
      </c>
      <c r="B8" s="86" t="s">
        <v>418</v>
      </c>
      <c r="C8" s="83">
        <f t="shared" si="0"/>
        <v>1500000</v>
      </c>
      <c r="D8" s="99"/>
      <c r="E8" s="88">
        <f>E31</f>
        <v>1500000</v>
      </c>
      <c r="F8" s="82">
        <v>6</v>
      </c>
      <c r="G8" s="86" t="s">
        <v>68</v>
      </c>
      <c r="H8" s="83">
        <f t="shared" si="1"/>
        <v>1000000</v>
      </c>
      <c r="I8" s="99"/>
      <c r="J8" s="88">
        <v>1000000</v>
      </c>
      <c r="K8" s="82">
        <v>6</v>
      </c>
      <c r="L8" s="90" t="s">
        <v>337</v>
      </c>
      <c r="M8" s="83">
        <f t="shared" si="2"/>
        <v>1000000</v>
      </c>
      <c r="N8" s="99"/>
      <c r="O8" s="88">
        <v>1000000</v>
      </c>
      <c r="P8" s="82">
        <v>6</v>
      </c>
      <c r="Q8" s="87" t="s">
        <v>540</v>
      </c>
      <c r="R8" s="83">
        <f t="shared" si="3"/>
        <v>3000000</v>
      </c>
      <c r="S8" s="99"/>
      <c r="T8" s="88">
        <v>3000000</v>
      </c>
      <c r="U8" s="82">
        <v>6</v>
      </c>
      <c r="V8" s="87" t="s">
        <v>51</v>
      </c>
      <c r="W8" s="83">
        <f t="shared" si="4"/>
        <v>900000</v>
      </c>
      <c r="X8" s="99"/>
      <c r="Y8" s="88">
        <v>900000</v>
      </c>
      <c r="Z8" s="91">
        <v>6</v>
      </c>
      <c r="AA8" s="95" t="s">
        <v>307</v>
      </c>
      <c r="AB8" s="83">
        <f t="shared" si="5"/>
        <v>450000</v>
      </c>
      <c r="AC8" s="100"/>
      <c r="AD8" s="93">
        <v>450000</v>
      </c>
      <c r="AH8" s="102"/>
      <c r="AJ8" s="82">
        <v>6</v>
      </c>
      <c r="AK8" s="90" t="s">
        <v>384</v>
      </c>
      <c r="AL8" s="83">
        <f t="shared" si="7"/>
        <v>200000</v>
      </c>
      <c r="AM8" s="99"/>
      <c r="AN8" s="88">
        <v>200000</v>
      </c>
      <c r="AO8" s="82">
        <v>6</v>
      </c>
      <c r="AP8" s="90" t="s">
        <v>301</v>
      </c>
      <c r="AQ8" s="83">
        <f t="shared" si="8"/>
        <v>30000</v>
      </c>
      <c r="AR8" s="99"/>
      <c r="AS8" s="84">
        <v>30000</v>
      </c>
    </row>
    <row r="9" spans="1:48">
      <c r="A9" s="82">
        <v>7</v>
      </c>
      <c r="B9" s="86" t="s">
        <v>323</v>
      </c>
      <c r="C9" s="83">
        <f t="shared" si="0"/>
        <v>1000000</v>
      </c>
      <c r="D9" s="99"/>
      <c r="E9" s="88">
        <f>E10</f>
        <v>1000000</v>
      </c>
      <c r="F9" s="82">
        <v>7</v>
      </c>
      <c r="G9" s="86" t="str">
        <f>"برنج ايراني درجه 1"</f>
        <v>برنج ايراني درجه 1</v>
      </c>
      <c r="H9" s="83">
        <f t="shared" si="1"/>
        <v>1200000</v>
      </c>
      <c r="I9" s="99"/>
      <c r="J9" s="88">
        <v>1200000</v>
      </c>
      <c r="K9" s="82">
        <v>7</v>
      </c>
      <c r="L9" s="97" t="s">
        <v>270</v>
      </c>
      <c r="M9" s="83">
        <f t="shared" si="2"/>
        <v>250000</v>
      </c>
      <c r="N9" s="99"/>
      <c r="O9" s="88">
        <v>250000</v>
      </c>
      <c r="P9" s="82">
        <v>7</v>
      </c>
      <c r="Q9" s="86" t="s">
        <v>83</v>
      </c>
      <c r="R9" s="83">
        <f t="shared" si="3"/>
        <v>0</v>
      </c>
      <c r="S9" s="99"/>
      <c r="T9" s="88"/>
      <c r="U9" s="82">
        <v>7</v>
      </c>
      <c r="V9" s="87" t="s">
        <v>124</v>
      </c>
      <c r="W9" s="83">
        <f t="shared" si="4"/>
        <v>900000</v>
      </c>
      <c r="X9" s="99"/>
      <c r="Y9" s="84">
        <v>900000</v>
      </c>
      <c r="AC9" s="102"/>
      <c r="AF9" s="96"/>
      <c r="AH9" s="102"/>
      <c r="AJ9" s="82">
        <v>7</v>
      </c>
      <c r="AK9" s="90" t="s">
        <v>223</v>
      </c>
      <c r="AL9" s="83">
        <f t="shared" si="7"/>
        <v>170000</v>
      </c>
      <c r="AM9" s="99"/>
      <c r="AN9" s="88">
        <v>170000</v>
      </c>
      <c r="AO9" s="82">
        <v>7</v>
      </c>
      <c r="AP9" s="90" t="s">
        <v>391</v>
      </c>
      <c r="AQ9" s="83">
        <f t="shared" si="8"/>
        <v>25000</v>
      </c>
      <c r="AR9" s="99"/>
      <c r="AS9" s="84">
        <v>25000</v>
      </c>
    </row>
    <row r="10" spans="1:48">
      <c r="A10" s="82">
        <v>8</v>
      </c>
      <c r="B10" s="86" t="s">
        <v>284</v>
      </c>
      <c r="C10" s="83">
        <f t="shared" si="0"/>
        <v>1000000</v>
      </c>
      <c r="D10" s="99"/>
      <c r="E10" s="88">
        <f>E24</f>
        <v>1000000</v>
      </c>
      <c r="F10" s="82">
        <v>8</v>
      </c>
      <c r="G10" s="86" t="s">
        <v>127</v>
      </c>
      <c r="H10" s="83">
        <f t="shared" si="1"/>
        <v>350000</v>
      </c>
      <c r="I10" s="99"/>
      <c r="J10" s="88">
        <v>350000</v>
      </c>
      <c r="K10" s="82">
        <v>8</v>
      </c>
      <c r="L10" s="86" t="s">
        <v>411</v>
      </c>
      <c r="M10" s="83">
        <f t="shared" si="2"/>
        <v>350000</v>
      </c>
      <c r="N10" s="99"/>
      <c r="O10" s="88">
        <v>350000</v>
      </c>
      <c r="P10" s="82">
        <v>8</v>
      </c>
      <c r="Q10" s="86" t="s">
        <v>85</v>
      </c>
      <c r="R10" s="83">
        <f t="shared" si="3"/>
        <v>600000</v>
      </c>
      <c r="S10" s="99"/>
      <c r="T10" s="88">
        <v>600000</v>
      </c>
      <c r="U10" s="82">
        <v>8</v>
      </c>
      <c r="V10" s="87" t="s">
        <v>265</v>
      </c>
      <c r="W10" s="83">
        <f t="shared" si="4"/>
        <v>800000</v>
      </c>
      <c r="X10" s="99"/>
      <c r="Y10" s="84">
        <v>800000</v>
      </c>
      <c r="AA10" s="96"/>
      <c r="AC10" s="102"/>
      <c r="AF10" s="98"/>
      <c r="AH10" s="102"/>
      <c r="AJ10" s="82">
        <v>8</v>
      </c>
      <c r="AK10" s="90" t="s">
        <v>210</v>
      </c>
      <c r="AL10" s="83">
        <f t="shared" si="7"/>
        <v>250000</v>
      </c>
      <c r="AM10" s="99"/>
      <c r="AN10" s="88">
        <v>250000</v>
      </c>
      <c r="AO10" s="82">
        <v>8</v>
      </c>
      <c r="AP10" s="90" t="s">
        <v>395</v>
      </c>
      <c r="AQ10" s="83">
        <f t="shared" si="8"/>
        <v>85000</v>
      </c>
      <c r="AR10" s="99"/>
      <c r="AS10" s="84">
        <v>85000</v>
      </c>
    </row>
    <row r="11" spans="1:48" ht="19.5" thickBot="1">
      <c r="A11" s="82">
        <v>9</v>
      </c>
      <c r="B11" s="86" t="s">
        <v>8</v>
      </c>
      <c r="C11" s="83">
        <f t="shared" si="0"/>
        <v>1000000</v>
      </c>
      <c r="D11" s="99"/>
      <c r="E11" s="88">
        <f>E10</f>
        <v>1000000</v>
      </c>
      <c r="F11" s="82">
        <v>9</v>
      </c>
      <c r="G11" s="90" t="s">
        <v>113</v>
      </c>
      <c r="H11" s="83">
        <f t="shared" si="1"/>
        <v>1000000</v>
      </c>
      <c r="I11" s="99"/>
      <c r="J11" s="88">
        <v>1000000</v>
      </c>
      <c r="K11" s="82">
        <v>9</v>
      </c>
      <c r="L11" s="86" t="s">
        <v>42</v>
      </c>
      <c r="M11" s="83">
        <f t="shared" si="2"/>
        <v>500000</v>
      </c>
      <c r="N11" s="99"/>
      <c r="O11" s="88">
        <v>500000</v>
      </c>
      <c r="P11" s="82">
        <v>9</v>
      </c>
      <c r="Q11" s="86" t="s">
        <v>87</v>
      </c>
      <c r="R11" s="83">
        <f t="shared" si="3"/>
        <v>600000</v>
      </c>
      <c r="S11" s="99"/>
      <c r="T11" s="88">
        <v>600000</v>
      </c>
      <c r="U11" s="91">
        <v>9</v>
      </c>
      <c r="V11" s="95" t="s">
        <v>125</v>
      </c>
      <c r="W11" s="83">
        <f t="shared" si="4"/>
        <v>800000</v>
      </c>
      <c r="X11" s="100"/>
      <c r="Y11" s="93">
        <v>800000</v>
      </c>
      <c r="AC11" s="102"/>
      <c r="AH11" s="102"/>
      <c r="AJ11" s="82">
        <v>9</v>
      </c>
      <c r="AK11" s="90" t="s">
        <v>274</v>
      </c>
      <c r="AL11" s="83">
        <f t="shared" si="7"/>
        <v>150000</v>
      </c>
      <c r="AM11" s="99"/>
      <c r="AN11" s="88">
        <v>150000</v>
      </c>
      <c r="AO11" s="82">
        <v>9</v>
      </c>
      <c r="AP11" s="90" t="s">
        <v>393</v>
      </c>
      <c r="AQ11" s="83">
        <f t="shared" si="8"/>
        <v>70000</v>
      </c>
      <c r="AR11" s="99"/>
      <c r="AS11" s="84">
        <v>70000</v>
      </c>
    </row>
    <row r="12" spans="1:48">
      <c r="A12" s="82">
        <v>10</v>
      </c>
      <c r="B12" s="86" t="s">
        <v>427</v>
      </c>
      <c r="C12" s="83">
        <f t="shared" si="0"/>
        <v>1000000</v>
      </c>
      <c r="D12" s="99"/>
      <c r="E12" s="88">
        <f>E11</f>
        <v>1000000</v>
      </c>
      <c r="F12" s="82">
        <v>10</v>
      </c>
      <c r="G12" s="86" t="s">
        <v>425</v>
      </c>
      <c r="H12" s="83">
        <f t="shared" si="1"/>
        <v>12000000</v>
      </c>
      <c r="I12" s="99"/>
      <c r="J12" s="88">
        <v>12000000</v>
      </c>
      <c r="K12" s="82">
        <v>10</v>
      </c>
      <c r="L12" s="87" t="s">
        <v>517</v>
      </c>
      <c r="M12" s="83">
        <f t="shared" si="2"/>
        <v>400000</v>
      </c>
      <c r="N12" s="99"/>
      <c r="O12" s="88">
        <v>400000</v>
      </c>
      <c r="P12" s="82">
        <v>10</v>
      </c>
      <c r="Q12" s="86" t="s">
        <v>80</v>
      </c>
      <c r="R12" s="83">
        <f t="shared" si="3"/>
        <v>800000</v>
      </c>
      <c r="S12" s="99"/>
      <c r="T12" s="84">
        <v>800000</v>
      </c>
      <c r="X12" s="102"/>
      <c r="AC12" s="102"/>
      <c r="AF12" s="96"/>
      <c r="AH12" s="102"/>
      <c r="AJ12" s="82">
        <v>10</v>
      </c>
      <c r="AK12" s="90" t="s">
        <v>281</v>
      </c>
      <c r="AL12" s="83">
        <f t="shared" si="7"/>
        <v>150000</v>
      </c>
      <c r="AM12" s="99"/>
      <c r="AN12" s="88">
        <v>150000</v>
      </c>
      <c r="AO12" s="82">
        <v>10</v>
      </c>
      <c r="AP12" s="90" t="s">
        <v>394</v>
      </c>
      <c r="AQ12" s="83">
        <f t="shared" si="8"/>
        <v>60000</v>
      </c>
      <c r="AR12" s="99"/>
      <c r="AS12" s="84">
        <v>60000</v>
      </c>
    </row>
    <row r="13" spans="1:48">
      <c r="A13" s="82">
        <v>11</v>
      </c>
      <c r="B13" s="83" t="s">
        <v>289</v>
      </c>
      <c r="C13" s="83">
        <f t="shared" si="0"/>
        <v>1500000</v>
      </c>
      <c r="D13" s="99"/>
      <c r="E13" s="88">
        <f>E31</f>
        <v>1500000</v>
      </c>
      <c r="F13" s="82">
        <v>11</v>
      </c>
      <c r="G13" s="86" t="s">
        <v>426</v>
      </c>
      <c r="H13" s="83">
        <f t="shared" si="1"/>
        <v>10000000</v>
      </c>
      <c r="I13" s="99"/>
      <c r="J13" s="88">
        <v>10000000</v>
      </c>
      <c r="K13" s="82">
        <v>11</v>
      </c>
      <c r="L13" s="86" t="s">
        <v>52</v>
      </c>
      <c r="M13" s="83">
        <f t="shared" si="2"/>
        <v>500000</v>
      </c>
      <c r="N13" s="99"/>
      <c r="O13" s="88">
        <f>O16</f>
        <v>500000</v>
      </c>
      <c r="P13" s="82">
        <v>11</v>
      </c>
      <c r="Q13" s="86" t="s">
        <v>142</v>
      </c>
      <c r="R13" s="83">
        <f t="shared" si="3"/>
        <v>800000</v>
      </c>
      <c r="S13" s="99"/>
      <c r="T13" s="84">
        <v>800000</v>
      </c>
      <c r="X13" s="102"/>
      <c r="AC13" s="102"/>
      <c r="AH13" s="102"/>
      <c r="AJ13" s="82">
        <v>11</v>
      </c>
      <c r="AK13" s="90" t="s">
        <v>538</v>
      </c>
      <c r="AL13" s="83">
        <f t="shared" si="7"/>
        <v>5000</v>
      </c>
      <c r="AM13" s="99"/>
      <c r="AN13" s="88">
        <v>5000</v>
      </c>
      <c r="AO13" s="82">
        <v>11</v>
      </c>
      <c r="AP13" s="86" t="s">
        <v>137</v>
      </c>
      <c r="AQ13" s="83">
        <f t="shared" si="8"/>
        <v>5000</v>
      </c>
      <c r="AR13" s="99"/>
      <c r="AS13" s="84">
        <v>5000</v>
      </c>
    </row>
    <row r="14" spans="1:48" ht="19.5" thickBot="1">
      <c r="A14" s="82">
        <v>12</v>
      </c>
      <c r="B14" s="90" t="s">
        <v>329</v>
      </c>
      <c r="C14" s="83">
        <f t="shared" si="0"/>
        <v>4000000</v>
      </c>
      <c r="D14" s="99"/>
      <c r="E14" s="88">
        <f>E17</f>
        <v>4000000</v>
      </c>
      <c r="F14" s="82">
        <v>12</v>
      </c>
      <c r="G14" s="86" t="s">
        <v>101</v>
      </c>
      <c r="H14" s="83">
        <f t="shared" si="1"/>
        <v>700000</v>
      </c>
      <c r="I14" s="99"/>
      <c r="J14" s="88">
        <v>700000</v>
      </c>
      <c r="K14" s="82">
        <v>12</v>
      </c>
      <c r="L14" s="86" t="s">
        <v>27</v>
      </c>
      <c r="M14" s="83">
        <f t="shared" si="2"/>
        <v>500000</v>
      </c>
      <c r="N14" s="99"/>
      <c r="O14" s="88">
        <f>O16</f>
        <v>500000</v>
      </c>
      <c r="P14" s="91">
        <v>12</v>
      </c>
      <c r="Q14" s="95" t="s">
        <v>345</v>
      </c>
      <c r="R14" s="83">
        <f t="shared" si="3"/>
        <v>1500000</v>
      </c>
      <c r="S14" s="100"/>
      <c r="T14" s="93">
        <v>1500000</v>
      </c>
      <c r="X14" s="102"/>
      <c r="AC14" s="102"/>
      <c r="AH14" s="102"/>
      <c r="AJ14" s="82">
        <v>12</v>
      </c>
      <c r="AK14" s="86" t="s">
        <v>429</v>
      </c>
      <c r="AL14" s="83">
        <f t="shared" si="7"/>
        <v>450000</v>
      </c>
      <c r="AM14" s="99"/>
      <c r="AN14" s="88">
        <v>450000</v>
      </c>
      <c r="AO14" s="82">
        <v>12</v>
      </c>
      <c r="AP14" s="90" t="s">
        <v>286</v>
      </c>
      <c r="AQ14" s="83">
        <f t="shared" si="8"/>
        <v>10000</v>
      </c>
      <c r="AR14" s="99"/>
      <c r="AS14" s="84">
        <v>10000</v>
      </c>
    </row>
    <row r="15" spans="1:48" ht="19.5" thickBot="1">
      <c r="A15" s="82">
        <v>13</v>
      </c>
      <c r="B15" s="86" t="s">
        <v>423</v>
      </c>
      <c r="C15" s="83">
        <f t="shared" si="0"/>
        <v>800000</v>
      </c>
      <c r="D15" s="99"/>
      <c r="E15" s="88">
        <v>800000</v>
      </c>
      <c r="F15" s="82">
        <v>13</v>
      </c>
      <c r="G15" s="86" t="s">
        <v>17</v>
      </c>
      <c r="H15" s="83">
        <f t="shared" si="1"/>
        <v>500000</v>
      </c>
      <c r="I15" s="99"/>
      <c r="J15" s="88">
        <v>500000</v>
      </c>
      <c r="K15" s="82">
        <v>13</v>
      </c>
      <c r="L15" s="86" t="s">
        <v>71</v>
      </c>
      <c r="M15" s="83">
        <f t="shared" si="2"/>
        <v>50000</v>
      </c>
      <c r="N15" s="99"/>
      <c r="O15" s="84">
        <v>50000</v>
      </c>
      <c r="S15" s="102"/>
      <c r="X15" s="102"/>
      <c r="AC15" s="102"/>
      <c r="AH15" s="102"/>
      <c r="AJ15" s="82">
        <v>13</v>
      </c>
      <c r="AK15" s="86" t="s">
        <v>128</v>
      </c>
      <c r="AL15" s="83">
        <f t="shared" si="7"/>
        <v>150000</v>
      </c>
      <c r="AM15" s="99"/>
      <c r="AN15" s="88">
        <v>150000</v>
      </c>
      <c r="AO15" s="91">
        <v>13</v>
      </c>
      <c r="AP15" s="95" t="s">
        <v>107</v>
      </c>
      <c r="AQ15" s="83">
        <f t="shared" si="8"/>
        <v>7000</v>
      </c>
      <c r="AR15" s="100"/>
      <c r="AS15" s="93">
        <v>7000</v>
      </c>
    </row>
    <row r="16" spans="1:48">
      <c r="A16" s="82">
        <v>14</v>
      </c>
      <c r="B16" s="86" t="s">
        <v>328</v>
      </c>
      <c r="C16" s="83">
        <f t="shared" si="0"/>
        <v>8000000</v>
      </c>
      <c r="D16" s="99"/>
      <c r="E16" s="88">
        <v>8000000</v>
      </c>
      <c r="F16" s="82">
        <v>14</v>
      </c>
      <c r="G16" s="86" t="s">
        <v>65</v>
      </c>
      <c r="H16" s="83">
        <f t="shared" si="1"/>
        <v>700000</v>
      </c>
      <c r="I16" s="99"/>
      <c r="J16" s="88">
        <v>700000</v>
      </c>
      <c r="K16" s="82">
        <v>14</v>
      </c>
      <c r="L16" s="86" t="s">
        <v>524</v>
      </c>
      <c r="M16" s="83">
        <f t="shared" si="2"/>
        <v>500000</v>
      </c>
      <c r="N16" s="99"/>
      <c r="O16" s="84">
        <v>500000</v>
      </c>
      <c r="S16" s="102"/>
      <c r="X16" s="102"/>
      <c r="AC16" s="102"/>
      <c r="AH16" s="102"/>
      <c r="AJ16" s="82">
        <v>14</v>
      </c>
      <c r="AK16" s="90" t="s">
        <v>381</v>
      </c>
      <c r="AL16" s="83">
        <f t="shared" si="7"/>
        <v>250000</v>
      </c>
      <c r="AM16" s="99"/>
      <c r="AN16" s="84">
        <v>250000</v>
      </c>
      <c r="AR16" s="102"/>
    </row>
    <row r="17" spans="1:44">
      <c r="A17" s="82">
        <v>15</v>
      </c>
      <c r="B17" s="86" t="s">
        <v>319</v>
      </c>
      <c r="C17" s="83">
        <f t="shared" si="0"/>
        <v>4000000</v>
      </c>
      <c r="D17" s="99"/>
      <c r="E17" s="88">
        <v>4000000</v>
      </c>
      <c r="F17" s="82">
        <v>15</v>
      </c>
      <c r="G17" s="90" t="s">
        <v>130</v>
      </c>
      <c r="H17" s="83">
        <f t="shared" si="1"/>
        <v>500000</v>
      </c>
      <c r="I17" s="99"/>
      <c r="J17" s="88">
        <v>500000</v>
      </c>
      <c r="K17" s="82">
        <v>15</v>
      </c>
      <c r="L17" s="86" t="s">
        <v>53</v>
      </c>
      <c r="M17" s="83">
        <f t="shared" si="2"/>
        <v>500000</v>
      </c>
      <c r="N17" s="99"/>
      <c r="O17" s="84">
        <f>O16</f>
        <v>500000</v>
      </c>
      <c r="S17" s="102"/>
      <c r="X17" s="102"/>
      <c r="AC17" s="102"/>
      <c r="AH17" s="102"/>
      <c r="AJ17" s="82">
        <v>15</v>
      </c>
      <c r="AK17" s="90" t="s">
        <v>379</v>
      </c>
      <c r="AL17" s="83">
        <f t="shared" si="7"/>
        <v>100000</v>
      </c>
      <c r="AM17" s="99"/>
      <c r="AN17" s="84">
        <v>100000</v>
      </c>
      <c r="AR17" s="102"/>
    </row>
    <row r="18" spans="1:44">
      <c r="A18" s="82">
        <v>16</v>
      </c>
      <c r="B18" s="86" t="s">
        <v>318</v>
      </c>
      <c r="C18" s="83">
        <f t="shared" si="0"/>
        <v>6500000</v>
      </c>
      <c r="D18" s="99"/>
      <c r="E18" s="88">
        <v>6500000</v>
      </c>
      <c r="F18" s="82">
        <v>16</v>
      </c>
      <c r="G18" s="86" t="s">
        <v>131</v>
      </c>
      <c r="H18" s="83">
        <f t="shared" si="1"/>
        <v>350000</v>
      </c>
      <c r="I18" s="99"/>
      <c r="J18" s="88">
        <v>350000</v>
      </c>
      <c r="K18" s="82">
        <v>16</v>
      </c>
      <c r="L18" s="86" t="s">
        <v>132</v>
      </c>
      <c r="M18" s="83">
        <f t="shared" si="2"/>
        <v>500000</v>
      </c>
      <c r="N18" s="99"/>
      <c r="O18" s="84">
        <f>O17</f>
        <v>500000</v>
      </c>
      <c r="S18" s="102"/>
      <c r="X18" s="102"/>
      <c r="AC18" s="102"/>
      <c r="AH18" s="102"/>
      <c r="AJ18" s="82">
        <v>16</v>
      </c>
      <c r="AK18" s="87" t="s">
        <v>385</v>
      </c>
      <c r="AL18" s="83">
        <f t="shared" si="7"/>
        <v>300000</v>
      </c>
      <c r="AM18" s="99"/>
      <c r="AN18" s="84">
        <v>300000</v>
      </c>
      <c r="AR18" s="102"/>
    </row>
    <row r="19" spans="1:44">
      <c r="A19" s="82">
        <v>17</v>
      </c>
      <c r="B19" s="86" t="s">
        <v>396</v>
      </c>
      <c r="C19" s="83">
        <f t="shared" si="0"/>
        <v>8000000</v>
      </c>
      <c r="D19" s="99"/>
      <c r="E19" s="88">
        <v>8000000</v>
      </c>
      <c r="F19" s="82">
        <v>17</v>
      </c>
      <c r="G19" s="86" t="s">
        <v>129</v>
      </c>
      <c r="H19" s="83">
        <f t="shared" si="1"/>
        <v>500000</v>
      </c>
      <c r="I19" s="99"/>
      <c r="J19" s="88">
        <v>500000</v>
      </c>
      <c r="K19" s="82">
        <v>17</v>
      </c>
      <c r="L19" s="86" t="s">
        <v>174</v>
      </c>
      <c r="M19" s="83">
        <f t="shared" si="2"/>
        <v>500000</v>
      </c>
      <c r="N19" s="99"/>
      <c r="O19" s="84">
        <f>O18</f>
        <v>500000</v>
      </c>
      <c r="S19" s="102"/>
      <c r="X19" s="102"/>
      <c r="AC19" s="102"/>
      <c r="AH19" s="102"/>
      <c r="AJ19" s="82">
        <v>17</v>
      </c>
      <c r="AK19" s="90" t="s">
        <v>401</v>
      </c>
      <c r="AL19" s="83">
        <f t="shared" si="7"/>
        <v>60000</v>
      </c>
      <c r="AM19" s="99"/>
      <c r="AN19" s="84">
        <v>60000</v>
      </c>
      <c r="AR19" s="102"/>
    </row>
    <row r="20" spans="1:44">
      <c r="A20" s="82">
        <v>18</v>
      </c>
      <c r="B20" s="90" t="s">
        <v>325</v>
      </c>
      <c r="C20" s="83">
        <f t="shared" si="0"/>
        <v>1000000</v>
      </c>
      <c r="D20" s="99"/>
      <c r="E20" s="88">
        <v>1000000</v>
      </c>
      <c r="F20" s="82">
        <v>18</v>
      </c>
      <c r="G20" s="86" t="s">
        <v>22</v>
      </c>
      <c r="H20" s="83">
        <f t="shared" si="1"/>
        <v>5000000</v>
      </c>
      <c r="I20" s="99"/>
      <c r="J20" s="88">
        <v>5000000</v>
      </c>
      <c r="K20" s="82">
        <v>18</v>
      </c>
      <c r="L20" s="86" t="s">
        <v>176</v>
      </c>
      <c r="M20" s="83">
        <f t="shared" si="2"/>
        <v>500000</v>
      </c>
      <c r="N20" s="99"/>
      <c r="O20" s="84">
        <f>O19</f>
        <v>500000</v>
      </c>
      <c r="S20" s="102"/>
      <c r="X20" s="102"/>
      <c r="AC20" s="102"/>
      <c r="AH20" s="102"/>
      <c r="AJ20" s="82">
        <v>18</v>
      </c>
      <c r="AK20" s="87" t="s">
        <v>386</v>
      </c>
      <c r="AL20" s="83">
        <f t="shared" si="7"/>
        <v>50000</v>
      </c>
      <c r="AM20" s="99"/>
      <c r="AN20" s="84">
        <v>50000</v>
      </c>
      <c r="AR20" s="102"/>
    </row>
    <row r="21" spans="1:44">
      <c r="A21" s="82">
        <v>19</v>
      </c>
      <c r="B21" s="83" t="s">
        <v>228</v>
      </c>
      <c r="C21" s="83">
        <f t="shared" si="0"/>
        <v>1500000</v>
      </c>
      <c r="D21" s="99"/>
      <c r="E21" s="88">
        <f>E31</f>
        <v>1500000</v>
      </c>
      <c r="F21" s="82">
        <v>19</v>
      </c>
      <c r="G21" s="86" t="s">
        <v>2</v>
      </c>
      <c r="H21" s="83">
        <f t="shared" si="1"/>
        <v>700000</v>
      </c>
      <c r="I21" s="99"/>
      <c r="J21" s="88">
        <f>J22</f>
        <v>700000</v>
      </c>
      <c r="K21" s="82">
        <v>19</v>
      </c>
      <c r="L21" s="86" t="s">
        <v>230</v>
      </c>
      <c r="M21" s="83">
        <f t="shared" si="2"/>
        <v>500000</v>
      </c>
      <c r="N21" s="99"/>
      <c r="O21" s="84">
        <f>O20</f>
        <v>500000</v>
      </c>
      <c r="S21" s="102"/>
      <c r="X21" s="102"/>
      <c r="AC21" s="102"/>
      <c r="AH21" s="102"/>
      <c r="AJ21" s="82">
        <v>19</v>
      </c>
      <c r="AK21" s="90" t="s">
        <v>378</v>
      </c>
      <c r="AL21" s="83">
        <f t="shared" si="7"/>
        <v>100000</v>
      </c>
      <c r="AM21" s="99"/>
      <c r="AN21" s="84">
        <v>100000</v>
      </c>
      <c r="AR21" s="102"/>
    </row>
    <row r="22" spans="1:44">
      <c r="A22" s="82">
        <v>20</v>
      </c>
      <c r="B22" s="86" t="s">
        <v>327</v>
      </c>
      <c r="C22" s="83">
        <f t="shared" si="0"/>
        <v>8000000</v>
      </c>
      <c r="D22" s="99"/>
      <c r="E22" s="88">
        <v>8000000</v>
      </c>
      <c r="F22" s="82">
        <v>20</v>
      </c>
      <c r="G22" s="86" t="s">
        <v>7</v>
      </c>
      <c r="H22" s="83">
        <f t="shared" si="1"/>
        <v>700000</v>
      </c>
      <c r="I22" s="99"/>
      <c r="J22" s="88">
        <v>700000</v>
      </c>
      <c r="K22" s="82">
        <v>20</v>
      </c>
      <c r="L22" s="90" t="s">
        <v>377</v>
      </c>
      <c r="M22" s="83">
        <f t="shared" si="2"/>
        <v>500000</v>
      </c>
      <c r="N22" s="99"/>
      <c r="O22" s="84">
        <f>O20</f>
        <v>500000</v>
      </c>
      <c r="S22" s="102"/>
      <c r="X22" s="102"/>
      <c r="AC22" s="102"/>
      <c r="AH22" s="102"/>
      <c r="AJ22" s="82">
        <v>20</v>
      </c>
      <c r="AK22" s="90" t="s">
        <v>216</v>
      </c>
      <c r="AL22" s="83">
        <f t="shared" si="7"/>
        <v>150000</v>
      </c>
      <c r="AM22" s="99"/>
      <c r="AN22" s="84">
        <v>150000</v>
      </c>
      <c r="AR22" s="102"/>
    </row>
    <row r="23" spans="1:44">
      <c r="A23" s="82">
        <v>21</v>
      </c>
      <c r="B23" s="86" t="s">
        <v>92</v>
      </c>
      <c r="C23" s="83">
        <f t="shared" si="0"/>
        <v>8000000</v>
      </c>
      <c r="D23" s="99"/>
      <c r="E23" s="88">
        <v>8000000</v>
      </c>
      <c r="F23" s="82">
        <v>21</v>
      </c>
      <c r="G23" s="86" t="s">
        <v>13</v>
      </c>
      <c r="H23" s="83">
        <f t="shared" si="1"/>
        <v>2000000</v>
      </c>
      <c r="I23" s="99"/>
      <c r="J23" s="88">
        <v>2000000</v>
      </c>
      <c r="K23" s="82">
        <v>21</v>
      </c>
      <c r="L23" s="86" t="s">
        <v>339</v>
      </c>
      <c r="M23" s="83">
        <f t="shared" si="2"/>
        <v>600000</v>
      </c>
      <c r="N23" s="99"/>
      <c r="O23" s="84">
        <v>600000</v>
      </c>
      <c r="S23" s="102"/>
      <c r="X23" s="102"/>
      <c r="AC23" s="102"/>
      <c r="AH23" s="102"/>
      <c r="AJ23" s="82">
        <v>21</v>
      </c>
      <c r="AK23" s="90" t="s">
        <v>217</v>
      </c>
      <c r="AL23" s="83">
        <f t="shared" si="7"/>
        <v>200000</v>
      </c>
      <c r="AM23" s="99"/>
      <c r="AN23" s="84">
        <v>200000</v>
      </c>
      <c r="AR23" s="102"/>
    </row>
    <row r="24" spans="1:44">
      <c r="A24" s="82">
        <v>22</v>
      </c>
      <c r="B24" s="87" t="s">
        <v>373</v>
      </c>
      <c r="C24" s="83">
        <f t="shared" si="0"/>
        <v>1000000</v>
      </c>
      <c r="D24" s="99"/>
      <c r="E24" s="88">
        <v>1000000</v>
      </c>
      <c r="F24" s="82">
        <v>22</v>
      </c>
      <c r="G24" s="86" t="s">
        <v>15</v>
      </c>
      <c r="H24" s="83">
        <f t="shared" si="1"/>
        <v>30000</v>
      </c>
      <c r="I24" s="99"/>
      <c r="J24" s="88">
        <v>30000</v>
      </c>
      <c r="K24" s="82">
        <v>22</v>
      </c>
      <c r="L24" s="86" t="s">
        <v>120</v>
      </c>
      <c r="M24" s="83">
        <f t="shared" si="2"/>
        <v>700000</v>
      </c>
      <c r="N24" s="99"/>
      <c r="O24" s="84">
        <v>700000</v>
      </c>
      <c r="S24" s="102"/>
      <c r="X24" s="102"/>
      <c r="AC24" s="102"/>
      <c r="AH24" s="102"/>
      <c r="AJ24" s="82">
        <v>22</v>
      </c>
      <c r="AK24" s="86" t="s">
        <v>430</v>
      </c>
      <c r="AL24" s="83">
        <f t="shared" si="7"/>
        <v>20000</v>
      </c>
      <c r="AM24" s="99"/>
      <c r="AN24" s="84">
        <v>20000</v>
      </c>
      <c r="AR24" s="102"/>
    </row>
    <row r="25" spans="1:44">
      <c r="A25" s="82">
        <v>23</v>
      </c>
      <c r="B25" s="87" t="s">
        <v>195</v>
      </c>
      <c r="C25" s="83">
        <f t="shared" si="0"/>
        <v>7000000</v>
      </c>
      <c r="D25" s="99"/>
      <c r="E25" s="88">
        <v>7000000</v>
      </c>
      <c r="F25" s="82">
        <v>23</v>
      </c>
      <c r="G25" s="87" t="s">
        <v>187</v>
      </c>
      <c r="H25" s="83">
        <f t="shared" si="1"/>
        <v>30000</v>
      </c>
      <c r="I25" s="99"/>
      <c r="J25" s="88">
        <f>J24</f>
        <v>30000</v>
      </c>
      <c r="K25" s="82">
        <v>23</v>
      </c>
      <c r="L25" s="87" t="s">
        <v>197</v>
      </c>
      <c r="M25" s="83">
        <f t="shared" si="2"/>
        <v>250000</v>
      </c>
      <c r="N25" s="99"/>
      <c r="O25" s="84">
        <v>250000</v>
      </c>
      <c r="S25" s="102"/>
      <c r="X25" s="102"/>
      <c r="AC25" s="102"/>
      <c r="AH25" s="102"/>
      <c r="AJ25" s="82">
        <v>23</v>
      </c>
      <c r="AK25" s="86" t="s">
        <v>322</v>
      </c>
      <c r="AL25" s="83">
        <f t="shared" si="7"/>
        <v>50000</v>
      </c>
      <c r="AM25" s="99"/>
      <c r="AN25" s="84">
        <v>50000</v>
      </c>
      <c r="AR25" s="102"/>
    </row>
    <row r="26" spans="1:44">
      <c r="A26" s="82">
        <v>24</v>
      </c>
      <c r="B26" s="86" t="s">
        <v>334</v>
      </c>
      <c r="C26" s="83">
        <f t="shared" si="0"/>
        <v>8000000</v>
      </c>
      <c r="D26" s="99"/>
      <c r="E26" s="88">
        <f>E22</f>
        <v>8000000</v>
      </c>
      <c r="F26" s="82">
        <v>24</v>
      </c>
      <c r="G26" s="86" t="s">
        <v>309</v>
      </c>
      <c r="H26" s="83">
        <f t="shared" si="1"/>
        <v>150000</v>
      </c>
      <c r="I26" s="99"/>
      <c r="J26" s="88">
        <v>150000</v>
      </c>
      <c r="K26" s="82">
        <v>24</v>
      </c>
      <c r="L26" s="86" t="s">
        <v>55</v>
      </c>
      <c r="M26" s="83">
        <f t="shared" si="2"/>
        <v>800000</v>
      </c>
      <c r="N26" s="99"/>
      <c r="O26" s="84">
        <v>800000</v>
      </c>
      <c r="S26" s="102"/>
      <c r="X26" s="102"/>
      <c r="AC26" s="102"/>
      <c r="AH26" s="102"/>
      <c r="AJ26" s="82">
        <v>24</v>
      </c>
      <c r="AK26" s="86" t="s">
        <v>234</v>
      </c>
      <c r="AL26" s="83">
        <f t="shared" si="7"/>
        <v>900000</v>
      </c>
      <c r="AM26" s="99"/>
      <c r="AN26" s="84">
        <v>900000</v>
      </c>
      <c r="AR26" s="102"/>
    </row>
    <row r="27" spans="1:44">
      <c r="A27" s="82">
        <v>25</v>
      </c>
      <c r="B27" s="86" t="s">
        <v>303</v>
      </c>
      <c r="C27" s="83">
        <f t="shared" si="0"/>
        <v>2400000</v>
      </c>
      <c r="D27" s="99"/>
      <c r="E27" s="88">
        <v>2400000</v>
      </c>
      <c r="F27" s="82">
        <v>25</v>
      </c>
      <c r="G27" s="83" t="s">
        <v>518</v>
      </c>
      <c r="H27" s="83">
        <f t="shared" si="1"/>
        <v>150000</v>
      </c>
      <c r="I27" s="99"/>
      <c r="J27" s="88">
        <f>J26</f>
        <v>150000</v>
      </c>
      <c r="K27" s="82">
        <v>25</v>
      </c>
      <c r="L27" s="86" t="s">
        <v>20</v>
      </c>
      <c r="M27" s="83">
        <f t="shared" si="2"/>
        <v>400000</v>
      </c>
      <c r="N27" s="99"/>
      <c r="O27" s="84">
        <v>400000</v>
      </c>
      <c r="S27" s="102"/>
      <c r="X27" s="102"/>
      <c r="AC27" s="102"/>
      <c r="AH27" s="102"/>
      <c r="AJ27" s="82">
        <v>25</v>
      </c>
      <c r="AK27" s="90" t="s">
        <v>375</v>
      </c>
      <c r="AL27" s="83">
        <f t="shared" si="7"/>
        <v>20000</v>
      </c>
      <c r="AM27" s="99"/>
      <c r="AN27" s="84">
        <v>20000</v>
      </c>
      <c r="AR27" s="102"/>
    </row>
    <row r="28" spans="1:44">
      <c r="A28" s="82">
        <v>26</v>
      </c>
      <c r="B28" s="86" t="s">
        <v>73</v>
      </c>
      <c r="C28" s="83">
        <f t="shared" si="0"/>
        <v>5000000</v>
      </c>
      <c r="D28" s="99"/>
      <c r="E28" s="88">
        <v>5000000</v>
      </c>
      <c r="F28" s="82">
        <v>26</v>
      </c>
      <c r="G28" s="86" t="s">
        <v>76</v>
      </c>
      <c r="H28" s="83">
        <f t="shared" si="1"/>
        <v>500000</v>
      </c>
      <c r="I28" s="99"/>
      <c r="J28" s="88">
        <v>500000</v>
      </c>
      <c r="K28" s="82">
        <v>26</v>
      </c>
      <c r="L28" s="86" t="s">
        <v>108</v>
      </c>
      <c r="M28" s="83">
        <f t="shared" si="2"/>
        <v>400000</v>
      </c>
      <c r="N28" s="99"/>
      <c r="O28" s="84">
        <v>400000</v>
      </c>
      <c r="S28" s="102"/>
      <c r="X28" s="102"/>
      <c r="AC28" s="102"/>
      <c r="AH28" s="102"/>
      <c r="AJ28" s="82">
        <v>26</v>
      </c>
      <c r="AK28" s="87" t="s">
        <v>202</v>
      </c>
      <c r="AL28" s="83">
        <f t="shared" si="7"/>
        <v>25000</v>
      </c>
      <c r="AM28" s="99"/>
      <c r="AN28" s="84">
        <v>25000</v>
      </c>
      <c r="AR28" s="102"/>
    </row>
    <row r="29" spans="1:44">
      <c r="A29" s="82">
        <v>27</v>
      </c>
      <c r="B29" s="86" t="s">
        <v>232</v>
      </c>
      <c r="C29" s="83">
        <f t="shared" si="0"/>
        <v>7000000</v>
      </c>
      <c r="D29" s="99"/>
      <c r="E29" s="88">
        <v>7000000</v>
      </c>
      <c r="F29" s="82">
        <v>27</v>
      </c>
      <c r="G29" s="86" t="s">
        <v>14</v>
      </c>
      <c r="H29" s="83">
        <f t="shared" si="1"/>
        <v>350000</v>
      </c>
      <c r="I29" s="99"/>
      <c r="J29" s="88">
        <v>350000</v>
      </c>
      <c r="K29" s="82">
        <v>27</v>
      </c>
      <c r="L29" s="87" t="s">
        <v>201</v>
      </c>
      <c r="M29" s="83">
        <f t="shared" si="2"/>
        <v>500000</v>
      </c>
      <c r="N29" s="99"/>
      <c r="O29" s="84">
        <v>500000</v>
      </c>
      <c r="S29" s="102"/>
      <c r="X29" s="102"/>
      <c r="AC29" s="102"/>
      <c r="AH29" s="102"/>
      <c r="AJ29" s="82">
        <v>27</v>
      </c>
      <c r="AK29" s="90" t="s">
        <v>390</v>
      </c>
      <c r="AL29" s="83">
        <f t="shared" si="7"/>
        <v>25000</v>
      </c>
      <c r="AM29" s="99"/>
      <c r="AN29" s="84">
        <v>25000</v>
      </c>
      <c r="AR29" s="102"/>
    </row>
    <row r="30" spans="1:44">
      <c r="A30" s="82">
        <v>28</v>
      </c>
      <c r="B30" s="83" t="s">
        <v>423</v>
      </c>
      <c r="C30" s="83">
        <f t="shared" si="0"/>
        <v>900000</v>
      </c>
      <c r="D30" s="83"/>
      <c r="E30" s="88">
        <v>900000</v>
      </c>
      <c r="F30" s="82">
        <v>28</v>
      </c>
      <c r="G30" s="86" t="s">
        <v>25</v>
      </c>
      <c r="H30" s="83">
        <f t="shared" si="1"/>
        <v>2000000</v>
      </c>
      <c r="I30" s="83"/>
      <c r="J30" s="88">
        <v>2000000</v>
      </c>
      <c r="K30" s="82">
        <v>28</v>
      </c>
      <c r="L30" s="90" t="s">
        <v>273</v>
      </c>
      <c r="M30" s="83">
        <f t="shared" si="2"/>
        <v>500000</v>
      </c>
      <c r="N30" s="83"/>
      <c r="O30" s="84">
        <v>500000</v>
      </c>
      <c r="AJ30" s="82">
        <v>28</v>
      </c>
      <c r="AK30" s="90" t="s">
        <v>299</v>
      </c>
      <c r="AL30" s="83">
        <f t="shared" si="7"/>
        <v>30000</v>
      </c>
      <c r="AM30" s="83"/>
      <c r="AN30" s="84">
        <v>30000</v>
      </c>
    </row>
    <row r="31" spans="1:44" ht="19.5" thickBot="1">
      <c r="A31" s="91">
        <v>29</v>
      </c>
      <c r="B31" s="92" t="s">
        <v>324</v>
      </c>
      <c r="C31" s="92">
        <f t="shared" si="0"/>
        <v>1500000</v>
      </c>
      <c r="D31" s="92"/>
      <c r="E31" s="101">
        <v>1500000</v>
      </c>
      <c r="F31" s="82">
        <v>29</v>
      </c>
      <c r="G31" s="90" t="s">
        <v>298</v>
      </c>
      <c r="H31" s="83">
        <f t="shared" si="1"/>
        <v>75000</v>
      </c>
      <c r="I31" s="83"/>
      <c r="J31" s="88">
        <v>75000</v>
      </c>
      <c r="K31" s="82">
        <v>29</v>
      </c>
      <c r="L31" s="86" t="s">
        <v>18</v>
      </c>
      <c r="M31" s="83">
        <f t="shared" si="2"/>
        <v>300000</v>
      </c>
      <c r="N31" s="83"/>
      <c r="O31" s="84">
        <v>300000</v>
      </c>
      <c r="AJ31" s="82"/>
      <c r="AK31" s="86"/>
      <c r="AL31" s="83">
        <f t="shared" si="7"/>
        <v>0</v>
      </c>
      <c r="AM31" s="83"/>
      <c r="AN31" s="84"/>
    </row>
    <row r="32" spans="1:44">
      <c r="F32" s="82">
        <v>30</v>
      </c>
      <c r="G32" s="90" t="s">
        <v>298</v>
      </c>
      <c r="H32" s="83">
        <f t="shared" si="1"/>
        <v>75000</v>
      </c>
      <c r="I32" s="83"/>
      <c r="J32" s="88">
        <f>J31</f>
        <v>75000</v>
      </c>
      <c r="K32" s="82">
        <v>30</v>
      </c>
      <c r="L32" s="86" t="s">
        <v>175</v>
      </c>
      <c r="M32" s="83">
        <f t="shared" si="2"/>
        <v>500000</v>
      </c>
      <c r="N32" s="83"/>
      <c r="O32" s="84">
        <v>500000</v>
      </c>
      <c r="AJ32" s="82">
        <v>30</v>
      </c>
      <c r="AK32" s="86" t="s">
        <v>235</v>
      </c>
      <c r="AL32" s="83">
        <f t="shared" si="7"/>
        <v>200000</v>
      </c>
      <c r="AM32" s="83"/>
      <c r="AN32" s="84">
        <v>200000</v>
      </c>
    </row>
    <row r="33" spans="6:40">
      <c r="F33" s="82">
        <v>31</v>
      </c>
      <c r="G33" s="90" t="s">
        <v>528</v>
      </c>
      <c r="H33" s="83">
        <f t="shared" si="1"/>
        <v>1500000</v>
      </c>
      <c r="I33" s="83"/>
      <c r="J33" s="88">
        <v>1500000</v>
      </c>
      <c r="K33" s="82">
        <v>31</v>
      </c>
      <c r="L33" s="86" t="s">
        <v>66</v>
      </c>
      <c r="M33" s="83">
        <f t="shared" si="2"/>
        <v>300000</v>
      </c>
      <c r="N33" s="83"/>
      <c r="O33" s="84">
        <v>300000</v>
      </c>
      <c r="AJ33" s="82">
        <v>31</v>
      </c>
      <c r="AK33" s="86" t="s">
        <v>436</v>
      </c>
      <c r="AL33" s="83">
        <f t="shared" si="7"/>
        <v>250000</v>
      </c>
      <c r="AM33" s="83"/>
      <c r="AN33" s="84">
        <v>250000</v>
      </c>
    </row>
    <row r="34" spans="6:40">
      <c r="F34" s="82">
        <v>32</v>
      </c>
      <c r="G34" s="90" t="s">
        <v>188</v>
      </c>
      <c r="H34" s="83">
        <f t="shared" si="1"/>
        <v>1000000</v>
      </c>
      <c r="I34" s="83"/>
      <c r="J34" s="88">
        <v>1000000</v>
      </c>
      <c r="K34" s="82">
        <v>32</v>
      </c>
      <c r="L34" s="86" t="s">
        <v>35</v>
      </c>
      <c r="M34" s="83">
        <f t="shared" si="2"/>
        <v>700000</v>
      </c>
      <c r="N34" s="83"/>
      <c r="O34" s="84">
        <v>700000</v>
      </c>
      <c r="AJ34" s="82">
        <v>32</v>
      </c>
      <c r="AK34" s="90" t="s">
        <v>389</v>
      </c>
      <c r="AL34" s="83">
        <f t="shared" si="7"/>
        <v>70000</v>
      </c>
      <c r="AM34" s="83"/>
      <c r="AN34" s="84">
        <v>70000</v>
      </c>
    </row>
    <row r="35" spans="6:40">
      <c r="F35" s="82">
        <v>33</v>
      </c>
      <c r="G35" s="86" t="s">
        <v>139</v>
      </c>
      <c r="H35" s="83">
        <f t="shared" si="1"/>
        <v>500000</v>
      </c>
      <c r="I35" s="83"/>
      <c r="J35" s="88">
        <v>500000</v>
      </c>
      <c r="K35" s="82">
        <v>33</v>
      </c>
      <c r="L35" s="86" t="s">
        <v>5</v>
      </c>
      <c r="M35" s="83">
        <f t="shared" si="2"/>
        <v>250000</v>
      </c>
      <c r="N35" s="83"/>
      <c r="O35" s="84">
        <v>250000</v>
      </c>
      <c r="AJ35" s="82">
        <v>33</v>
      </c>
      <c r="AK35" s="90" t="s">
        <v>542</v>
      </c>
      <c r="AL35" s="83">
        <f t="shared" si="7"/>
        <v>500000</v>
      </c>
      <c r="AM35" s="83"/>
      <c r="AN35" s="84">
        <v>500000</v>
      </c>
    </row>
    <row r="36" spans="6:40">
      <c r="F36" s="82">
        <v>34</v>
      </c>
      <c r="G36" s="86" t="s">
        <v>93</v>
      </c>
      <c r="H36" s="83">
        <f t="shared" si="1"/>
        <v>700000</v>
      </c>
      <c r="I36" s="83"/>
      <c r="J36" s="88">
        <v>700000</v>
      </c>
      <c r="K36" s="82">
        <v>34</v>
      </c>
      <c r="L36" s="87" t="s">
        <v>249</v>
      </c>
      <c r="M36" s="83">
        <f t="shared" si="2"/>
        <v>50000</v>
      </c>
      <c r="N36" s="83"/>
      <c r="O36" s="84">
        <v>50000</v>
      </c>
      <c r="AJ36" s="82">
        <v>34</v>
      </c>
      <c r="AK36" s="90" t="s">
        <v>222</v>
      </c>
      <c r="AL36" s="83">
        <f t="shared" si="7"/>
        <v>150000</v>
      </c>
      <c r="AM36" s="83"/>
      <c r="AN36" s="84">
        <v>150000</v>
      </c>
    </row>
    <row r="37" spans="6:40">
      <c r="F37" s="82">
        <v>35</v>
      </c>
      <c r="G37" s="83" t="s">
        <v>521</v>
      </c>
      <c r="H37" s="83">
        <f t="shared" si="1"/>
        <v>350000</v>
      </c>
      <c r="I37" s="83"/>
      <c r="J37" s="88">
        <v>350000</v>
      </c>
      <c r="K37" s="82">
        <v>35</v>
      </c>
      <c r="L37" s="86" t="s">
        <v>49</v>
      </c>
      <c r="M37" s="83">
        <f t="shared" si="2"/>
        <v>1000000</v>
      </c>
      <c r="N37" s="83"/>
      <c r="O37" s="84">
        <v>1000000</v>
      </c>
      <c r="AJ37" s="82">
        <v>35</v>
      </c>
      <c r="AK37" s="90" t="s">
        <v>298</v>
      </c>
      <c r="AL37" s="83">
        <f t="shared" si="7"/>
        <v>100000</v>
      </c>
      <c r="AM37" s="83"/>
      <c r="AN37" s="84">
        <v>100000</v>
      </c>
    </row>
    <row r="38" spans="6:40" ht="37.5">
      <c r="F38" s="82">
        <v>36</v>
      </c>
      <c r="G38" s="90" t="s">
        <v>67</v>
      </c>
      <c r="H38" s="83">
        <f t="shared" si="1"/>
        <v>4500000</v>
      </c>
      <c r="I38" s="83"/>
      <c r="J38" s="88">
        <v>4500000</v>
      </c>
      <c r="K38" s="82">
        <v>36</v>
      </c>
      <c r="L38" s="86" t="s">
        <v>30</v>
      </c>
      <c r="M38" s="83">
        <f t="shared" si="2"/>
        <v>40000</v>
      </c>
      <c r="N38" s="83"/>
      <c r="O38" s="84">
        <v>40000</v>
      </c>
      <c r="AJ38" s="82">
        <v>36</v>
      </c>
      <c r="AK38" s="87" t="s">
        <v>253</v>
      </c>
      <c r="AL38" s="83">
        <f t="shared" si="7"/>
        <v>50000</v>
      </c>
      <c r="AM38" s="83"/>
      <c r="AN38" s="84">
        <v>50000</v>
      </c>
    </row>
    <row r="39" spans="6:40">
      <c r="F39" s="82">
        <v>37</v>
      </c>
      <c r="G39" s="86" t="s">
        <v>112</v>
      </c>
      <c r="H39" s="83">
        <f t="shared" si="1"/>
        <v>4500000</v>
      </c>
      <c r="I39" s="83"/>
      <c r="J39" s="88">
        <f>J38</f>
        <v>4500000</v>
      </c>
      <c r="K39" s="82">
        <v>37</v>
      </c>
      <c r="L39" s="86" t="s">
        <v>424</v>
      </c>
      <c r="M39" s="83">
        <f t="shared" si="2"/>
        <v>400000</v>
      </c>
      <c r="N39" s="83"/>
      <c r="O39" s="84">
        <v>400000</v>
      </c>
      <c r="AJ39" s="82">
        <v>37</v>
      </c>
      <c r="AK39" s="86" t="s">
        <v>138</v>
      </c>
      <c r="AL39" s="83">
        <f t="shared" si="7"/>
        <v>25000</v>
      </c>
      <c r="AM39" s="83"/>
      <c r="AN39" s="84">
        <v>25000</v>
      </c>
    </row>
    <row r="40" spans="6:40">
      <c r="F40" s="82">
        <v>38</v>
      </c>
      <c r="G40" s="86" t="s">
        <v>182</v>
      </c>
      <c r="H40" s="83">
        <f t="shared" si="1"/>
        <v>4500000</v>
      </c>
      <c r="I40" s="83"/>
      <c r="J40" s="88">
        <f>J39</f>
        <v>4500000</v>
      </c>
      <c r="K40" s="82">
        <v>38</v>
      </c>
      <c r="L40" s="86" t="s">
        <v>354</v>
      </c>
      <c r="M40" s="83">
        <f t="shared" si="2"/>
        <v>40000</v>
      </c>
      <c r="N40" s="83"/>
      <c r="O40" s="84">
        <v>40000</v>
      </c>
      <c r="AJ40" s="82">
        <v>38</v>
      </c>
      <c r="AK40" s="86" t="s">
        <v>362</v>
      </c>
      <c r="AL40" s="83">
        <f t="shared" si="7"/>
        <v>50000</v>
      </c>
      <c r="AM40" s="83"/>
      <c r="AN40" s="84">
        <v>50000</v>
      </c>
    </row>
    <row r="41" spans="6:40">
      <c r="F41" s="82">
        <v>39</v>
      </c>
      <c r="G41" s="86" t="s">
        <v>232</v>
      </c>
      <c r="H41" s="83">
        <f t="shared" si="1"/>
        <v>7000000</v>
      </c>
      <c r="I41" s="83"/>
      <c r="J41" s="88">
        <v>7000000</v>
      </c>
      <c r="K41" s="82">
        <v>39</v>
      </c>
      <c r="L41" s="86" t="s">
        <v>96</v>
      </c>
      <c r="M41" s="83">
        <f t="shared" si="2"/>
        <v>1000000</v>
      </c>
      <c r="N41" s="83"/>
      <c r="O41" s="84">
        <v>1000000</v>
      </c>
      <c r="AJ41" s="82">
        <v>39</v>
      </c>
      <c r="AK41" s="90" t="s">
        <v>380</v>
      </c>
      <c r="AL41" s="83">
        <f t="shared" si="7"/>
        <v>20000</v>
      </c>
      <c r="AM41" s="83"/>
      <c r="AN41" s="84">
        <v>20000</v>
      </c>
    </row>
    <row r="42" spans="6:40">
      <c r="F42" s="82">
        <v>40</v>
      </c>
      <c r="G42" s="86" t="s">
        <v>94</v>
      </c>
      <c r="H42" s="83">
        <f t="shared" si="1"/>
        <v>2000000</v>
      </c>
      <c r="I42" s="83"/>
      <c r="J42" s="88">
        <v>2000000</v>
      </c>
      <c r="K42" s="82">
        <v>40</v>
      </c>
      <c r="L42" s="86" t="s">
        <v>19</v>
      </c>
      <c r="M42" s="83">
        <f t="shared" si="2"/>
        <v>300000</v>
      </c>
      <c r="N42" s="83"/>
      <c r="O42" s="84">
        <v>300000</v>
      </c>
      <c r="AJ42" s="82">
        <v>40</v>
      </c>
      <c r="AK42" s="90" t="s">
        <v>541</v>
      </c>
      <c r="AL42" s="83">
        <f t="shared" si="7"/>
        <v>50000</v>
      </c>
      <c r="AM42" s="83"/>
      <c r="AN42" s="84">
        <v>50000</v>
      </c>
    </row>
    <row r="43" spans="6:40">
      <c r="F43" s="82">
        <v>41</v>
      </c>
      <c r="G43" s="83" t="s">
        <v>526</v>
      </c>
      <c r="H43" s="83">
        <f t="shared" si="1"/>
        <v>5000</v>
      </c>
      <c r="I43" s="83"/>
      <c r="J43" s="88">
        <v>5000</v>
      </c>
      <c r="K43" s="82">
        <v>41</v>
      </c>
      <c r="L43" s="90" t="s">
        <v>240</v>
      </c>
      <c r="M43" s="83">
        <f t="shared" si="2"/>
        <v>30000</v>
      </c>
      <c r="N43" s="83"/>
      <c r="O43" s="84">
        <v>30000</v>
      </c>
      <c r="AJ43" s="82">
        <v>41</v>
      </c>
      <c r="AK43" s="90" t="s">
        <v>218</v>
      </c>
      <c r="AL43" s="83">
        <f t="shared" si="7"/>
        <v>150000</v>
      </c>
      <c r="AM43" s="83"/>
      <c r="AN43" s="84">
        <v>150000</v>
      </c>
    </row>
    <row r="44" spans="6:40" ht="19.5" thickBot="1">
      <c r="F44" s="91">
        <v>42</v>
      </c>
      <c r="G44" s="92" t="s">
        <v>527</v>
      </c>
      <c r="H44" s="83">
        <f t="shared" si="1"/>
        <v>5000</v>
      </c>
      <c r="I44" s="92"/>
      <c r="J44" s="101">
        <v>5000</v>
      </c>
      <c r="K44" s="82">
        <v>42</v>
      </c>
      <c r="L44" s="83" t="s">
        <v>525</v>
      </c>
      <c r="M44" s="83">
        <f t="shared" si="2"/>
        <v>500000</v>
      </c>
      <c r="N44" s="83"/>
      <c r="O44" s="84">
        <f>O21</f>
        <v>500000</v>
      </c>
      <c r="AJ44" s="82">
        <v>42</v>
      </c>
      <c r="AK44" s="90" t="s">
        <v>279</v>
      </c>
      <c r="AL44" s="83">
        <f t="shared" si="7"/>
        <v>75000</v>
      </c>
      <c r="AM44" s="83"/>
      <c r="AN44" s="84">
        <v>75000</v>
      </c>
    </row>
    <row r="45" spans="6:40" ht="19.5" thickBot="1">
      <c r="K45" s="91">
        <v>43</v>
      </c>
      <c r="L45" s="95" t="s">
        <v>339</v>
      </c>
      <c r="M45" s="83">
        <v>800000</v>
      </c>
      <c r="N45" s="92"/>
      <c r="O45" s="93">
        <v>600000</v>
      </c>
      <c r="AJ45" s="82">
        <v>43</v>
      </c>
      <c r="AK45" s="90" t="s">
        <v>280</v>
      </c>
      <c r="AL45" s="83">
        <f t="shared" si="7"/>
        <v>75000</v>
      </c>
      <c r="AM45" s="83"/>
      <c r="AN45" s="84">
        <v>75000</v>
      </c>
    </row>
    <row r="46" spans="6:40">
      <c r="AJ46" s="82">
        <v>44</v>
      </c>
      <c r="AK46" s="90" t="s">
        <v>543</v>
      </c>
      <c r="AL46" s="83">
        <f t="shared" si="7"/>
        <v>200000</v>
      </c>
      <c r="AM46" s="83"/>
      <c r="AN46" s="84">
        <v>200000</v>
      </c>
    </row>
    <row r="47" spans="6:40">
      <c r="AJ47" s="82">
        <v>45</v>
      </c>
      <c r="AK47" s="90" t="s">
        <v>544</v>
      </c>
      <c r="AL47" s="83">
        <f t="shared" si="7"/>
        <v>200000</v>
      </c>
      <c r="AM47" s="83"/>
      <c r="AN47" s="84">
        <v>200000</v>
      </c>
    </row>
    <row r="48" spans="6:40">
      <c r="AJ48" s="82">
        <v>46</v>
      </c>
      <c r="AK48" s="90" t="s">
        <v>297</v>
      </c>
      <c r="AL48" s="83">
        <f t="shared" si="7"/>
        <v>30000</v>
      </c>
      <c r="AM48" s="83"/>
      <c r="AN48" s="84">
        <v>30000</v>
      </c>
    </row>
    <row r="49" spans="36:40">
      <c r="AJ49" s="82">
        <v>47</v>
      </c>
      <c r="AK49" s="83" t="s">
        <v>522</v>
      </c>
      <c r="AL49" s="83">
        <f t="shared" si="7"/>
        <v>400000</v>
      </c>
      <c r="AM49" s="83"/>
      <c r="AN49" s="84">
        <v>400000</v>
      </c>
    </row>
    <row r="50" spans="36:40">
      <c r="AJ50" s="82">
        <v>48</v>
      </c>
      <c r="AK50" s="86" t="s">
        <v>523</v>
      </c>
      <c r="AL50" s="83">
        <f t="shared" si="7"/>
        <v>70000</v>
      </c>
      <c r="AM50" s="83"/>
      <c r="AN50" s="84">
        <v>70000</v>
      </c>
    </row>
    <row r="51" spans="36:40">
      <c r="AJ51" s="82">
        <v>49</v>
      </c>
      <c r="AK51" s="87" t="s">
        <v>199</v>
      </c>
      <c r="AL51" s="83">
        <f t="shared" si="7"/>
        <v>100000</v>
      </c>
      <c r="AM51" s="83"/>
      <c r="AN51" s="84">
        <v>100000</v>
      </c>
    </row>
    <row r="52" spans="36:40">
      <c r="AJ52" s="82">
        <v>50</v>
      </c>
      <c r="AK52" s="90" t="s">
        <v>370</v>
      </c>
      <c r="AL52" s="83">
        <f t="shared" si="7"/>
        <v>10000</v>
      </c>
      <c r="AM52" s="83"/>
      <c r="AN52" s="84">
        <v>10000</v>
      </c>
    </row>
    <row r="53" spans="36:40">
      <c r="AJ53" s="82">
        <v>51</v>
      </c>
      <c r="AK53" s="90" t="s">
        <v>371</v>
      </c>
      <c r="AL53" s="83">
        <f t="shared" si="7"/>
        <v>10000</v>
      </c>
      <c r="AM53" s="83"/>
      <c r="AN53" s="84">
        <v>10000</v>
      </c>
    </row>
    <row r="54" spans="36:40">
      <c r="AJ54" s="82">
        <v>52</v>
      </c>
      <c r="AK54" s="83" t="s">
        <v>335</v>
      </c>
      <c r="AL54" s="83">
        <f t="shared" si="7"/>
        <v>50000</v>
      </c>
      <c r="AM54" s="83"/>
      <c r="AN54" s="84">
        <v>50000</v>
      </c>
    </row>
    <row r="55" spans="36:40">
      <c r="AJ55" s="82">
        <v>53</v>
      </c>
      <c r="AK55" s="83" t="s">
        <v>506</v>
      </c>
      <c r="AL55" s="83">
        <f t="shared" si="7"/>
        <v>60000</v>
      </c>
      <c r="AM55" s="83"/>
      <c r="AN55" s="84">
        <v>60000</v>
      </c>
    </row>
    <row r="56" spans="36:40">
      <c r="AJ56" s="82">
        <v>54</v>
      </c>
      <c r="AK56" s="83" t="s">
        <v>507</v>
      </c>
      <c r="AL56" s="83">
        <f t="shared" si="7"/>
        <v>80000</v>
      </c>
      <c r="AM56" s="83"/>
      <c r="AN56" s="84">
        <v>80000</v>
      </c>
    </row>
    <row r="57" spans="36:40">
      <c r="AJ57" s="82">
        <v>55</v>
      </c>
      <c r="AK57" s="83" t="s">
        <v>508</v>
      </c>
      <c r="AL57" s="83">
        <f t="shared" si="7"/>
        <v>150000</v>
      </c>
      <c r="AM57" s="83"/>
      <c r="AN57" s="84">
        <v>150000</v>
      </c>
    </row>
    <row r="58" spans="36:40">
      <c r="AJ58" s="82">
        <v>56</v>
      </c>
      <c r="AK58" s="83" t="s">
        <v>509</v>
      </c>
      <c r="AL58" s="83">
        <f t="shared" si="7"/>
        <v>180000</v>
      </c>
      <c r="AM58" s="83"/>
      <c r="AN58" s="84">
        <v>180000</v>
      </c>
    </row>
    <row r="59" spans="36:40">
      <c r="AJ59" s="82">
        <v>57</v>
      </c>
      <c r="AK59" s="83" t="s">
        <v>510</v>
      </c>
      <c r="AL59" s="83">
        <f t="shared" si="7"/>
        <v>250000</v>
      </c>
      <c r="AM59" s="83"/>
      <c r="AN59" s="84">
        <v>250000</v>
      </c>
    </row>
    <row r="60" spans="36:40">
      <c r="AJ60" s="82">
        <v>58</v>
      </c>
      <c r="AK60" s="90" t="s">
        <v>275</v>
      </c>
      <c r="AL60" s="83">
        <f t="shared" si="7"/>
        <v>80000</v>
      </c>
      <c r="AM60" s="83"/>
      <c r="AN60" s="84">
        <v>80000</v>
      </c>
    </row>
    <row r="61" spans="36:40">
      <c r="AJ61" s="82">
        <v>59</v>
      </c>
      <c r="AK61" s="90" t="s">
        <v>221</v>
      </c>
      <c r="AL61" s="83">
        <f t="shared" si="7"/>
        <v>60000</v>
      </c>
      <c r="AM61" s="83"/>
      <c r="AN61" s="84">
        <v>60000</v>
      </c>
    </row>
    <row r="62" spans="36:40">
      <c r="AJ62" s="82">
        <v>60</v>
      </c>
      <c r="AK62" s="90" t="s">
        <v>215</v>
      </c>
      <c r="AL62" s="83">
        <f t="shared" si="7"/>
        <v>30000</v>
      </c>
      <c r="AM62" s="83"/>
      <c r="AN62" s="84">
        <v>30000</v>
      </c>
    </row>
    <row r="63" spans="36:40">
      <c r="AJ63" s="82">
        <v>61</v>
      </c>
      <c r="AK63" s="86" t="s">
        <v>61</v>
      </c>
      <c r="AL63" s="83">
        <f t="shared" si="7"/>
        <v>70000</v>
      </c>
      <c r="AM63" s="83"/>
      <c r="AN63" s="84">
        <v>70000</v>
      </c>
    </row>
    <row r="64" spans="36:40" ht="19.5" thickBot="1">
      <c r="AJ64" s="91">
        <v>62</v>
      </c>
      <c r="AK64" s="111" t="s">
        <v>198</v>
      </c>
      <c r="AL64" s="83">
        <f t="shared" si="7"/>
        <v>25000</v>
      </c>
      <c r="AM64" s="92"/>
      <c r="AN64" s="93">
        <v>25000</v>
      </c>
    </row>
  </sheetData>
  <autoFilter ref="A2:AV64" xr:uid="{00000000-0001-0000-0100-000000000000}"/>
  <mergeCells count="10">
    <mergeCell ref="F1:J1"/>
    <mergeCell ref="A1:E1"/>
    <mergeCell ref="K1:O1"/>
    <mergeCell ref="AT1:AV1"/>
    <mergeCell ref="P1:T1"/>
    <mergeCell ref="U1:Y1"/>
    <mergeCell ref="Z1:AD1"/>
    <mergeCell ref="AE1:AI1"/>
    <mergeCell ref="AJ1:AN1"/>
    <mergeCell ref="AO1:AS1"/>
  </mergeCell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BT2234"/>
  <sheetViews>
    <sheetView rightToLeft="1" view="pageBreakPreview" topLeftCell="A1827" zoomScale="98" zoomScaleNormal="120" zoomScaleSheetLayoutView="98" workbookViewId="0">
      <selection activeCell="G1836" sqref="G1836"/>
    </sheetView>
    <sheetView rightToLeft="1" workbookViewId="1">
      <selection sqref="A1:G1"/>
    </sheetView>
  </sheetViews>
  <sheetFormatPr defaultColWidth="9.875" defaultRowHeight="19.5"/>
  <cols>
    <col min="1" max="1" width="4.25" style="167" customWidth="1"/>
    <col min="2" max="2" width="5.75" style="160" customWidth="1"/>
    <col min="3" max="3" width="37.5" style="117" customWidth="1"/>
    <col min="4" max="4" width="8.25" style="117" bestFit="1" customWidth="1"/>
    <col min="5" max="5" width="6.875" style="199" customWidth="1"/>
    <col min="6" max="6" width="13.625" style="156" customWidth="1"/>
    <col min="7" max="7" width="14.5" style="156" customWidth="1"/>
    <col min="8" max="16384" width="9.875" style="116"/>
  </cols>
  <sheetData>
    <row r="1" spans="1:7" ht="48" customHeight="1" thickBot="1">
      <c r="A1" s="319" t="s">
        <v>314</v>
      </c>
      <c r="B1" s="319"/>
      <c r="C1" s="319"/>
      <c r="D1" s="319"/>
      <c r="E1" s="319"/>
      <c r="F1" s="319"/>
      <c r="G1" s="319"/>
    </row>
    <row r="2" spans="1:7" ht="50.1" customHeight="1" thickBot="1">
      <c r="A2" s="151" t="s">
        <v>283</v>
      </c>
      <c r="B2" s="158" t="s">
        <v>168</v>
      </c>
      <c r="C2" s="139" t="s">
        <v>169</v>
      </c>
      <c r="D2" s="139" t="s">
        <v>170</v>
      </c>
      <c r="E2" s="191" t="s">
        <v>546</v>
      </c>
      <c r="F2" s="140" t="s">
        <v>437</v>
      </c>
      <c r="G2" s="141" t="s">
        <v>438</v>
      </c>
    </row>
    <row r="3" spans="1:7" ht="22.5" customHeight="1">
      <c r="A3" s="292">
        <v>1</v>
      </c>
      <c r="B3" s="298" t="str">
        <f>"چلو کباب برگ"</f>
        <v>چلو کباب برگ</v>
      </c>
      <c r="C3" s="142" t="s">
        <v>328</v>
      </c>
      <c r="D3" s="142" t="s">
        <v>545</v>
      </c>
      <c r="E3" s="192">
        <v>0.18</v>
      </c>
      <c r="F3" s="143">
        <f>'مواد غذایی'!C16</f>
        <v>8000000</v>
      </c>
      <c r="G3" s="144">
        <f>F3*E3</f>
        <v>1440000</v>
      </c>
    </row>
    <row r="4" spans="1:7" ht="22.5" customHeight="1">
      <c r="A4" s="292"/>
      <c r="B4" s="298"/>
      <c r="C4" s="129" t="str">
        <f>"برنج ايراني درجه 1"</f>
        <v>برنج ايراني درجه 1</v>
      </c>
      <c r="D4" s="129" t="s">
        <v>545</v>
      </c>
      <c r="E4" s="168">
        <v>0.155</v>
      </c>
      <c r="F4" s="122">
        <f>'مواد غذایی'!H9</f>
        <v>1200000</v>
      </c>
      <c r="G4" s="124">
        <f t="shared" ref="G4:G13" si="0">F4*E4</f>
        <v>186000</v>
      </c>
    </row>
    <row r="5" spans="1:7" ht="22.5" customHeight="1">
      <c r="A5" s="292"/>
      <c r="B5" s="298"/>
      <c r="C5" s="129" t="str">
        <f>"گوجه فرنگي"</f>
        <v>گوجه فرنگي</v>
      </c>
      <c r="D5" s="129" t="str">
        <f>"کيلوگرم"</f>
        <v>کيلوگرم</v>
      </c>
      <c r="E5" s="168">
        <v>0.1</v>
      </c>
      <c r="F5" s="122">
        <f>'مواد غذایی'!M35</f>
        <v>250000</v>
      </c>
      <c r="G5" s="124">
        <f t="shared" si="0"/>
        <v>25000</v>
      </c>
    </row>
    <row r="6" spans="1:7" ht="22.5" customHeight="1">
      <c r="A6" s="292"/>
      <c r="B6" s="298"/>
      <c r="C6" s="129" t="s">
        <v>355</v>
      </c>
      <c r="D6" s="129" t="s">
        <v>292</v>
      </c>
      <c r="E6" s="168">
        <v>0.1</v>
      </c>
      <c r="F6" s="122">
        <f>F1695</f>
        <v>40000</v>
      </c>
      <c r="G6" s="124">
        <f t="shared" si="0"/>
        <v>4000</v>
      </c>
    </row>
    <row r="7" spans="1:7" ht="22.5" customHeight="1">
      <c r="A7" s="292"/>
      <c r="B7" s="298"/>
      <c r="C7" s="129" t="str">
        <f>"نان لواش  بسته بندي 80 گرمي"</f>
        <v>نان لواش  بسته بندي 80 گرمي</v>
      </c>
      <c r="D7" s="129" t="str">
        <f>"بسته"</f>
        <v>بسته</v>
      </c>
      <c r="E7" s="168">
        <v>1</v>
      </c>
      <c r="F7" s="122">
        <f>'مواد غذایی'!AL50</f>
        <v>70000</v>
      </c>
      <c r="G7" s="124">
        <f t="shared" si="0"/>
        <v>70000</v>
      </c>
    </row>
    <row r="8" spans="1:7" ht="22.5" customHeight="1">
      <c r="A8" s="292"/>
      <c r="B8" s="298"/>
      <c r="C8" s="129" t="str">
        <f>"روغن مايع"</f>
        <v>روغن مايع</v>
      </c>
      <c r="D8" s="129" t="str">
        <f>"کيلوگرم"</f>
        <v>کيلوگرم</v>
      </c>
      <c r="E8" s="168">
        <v>0.02</v>
      </c>
      <c r="F8" s="122">
        <f>'مواد غذایی'!H21</f>
        <v>700000</v>
      </c>
      <c r="G8" s="124">
        <f t="shared" si="0"/>
        <v>14000</v>
      </c>
    </row>
    <row r="9" spans="1:7" ht="22.5" customHeight="1">
      <c r="A9" s="292"/>
      <c r="B9" s="298"/>
      <c r="C9" s="129" t="str">
        <f>"آبليمو"</f>
        <v>آبليمو</v>
      </c>
      <c r="D9" s="129" t="str">
        <f>"ليتر"</f>
        <v>ليتر</v>
      </c>
      <c r="E9" s="168">
        <v>5.0000000000000001E-3</v>
      </c>
      <c r="F9" s="122">
        <f>'مواد غذایی'!AG4</f>
        <v>500000</v>
      </c>
      <c r="G9" s="124">
        <f t="shared" si="0"/>
        <v>2500</v>
      </c>
    </row>
    <row r="10" spans="1:7" ht="22.5" customHeight="1">
      <c r="A10" s="292"/>
      <c r="B10" s="298"/>
      <c r="C10" s="129" t="str">
        <f>"پياز"</f>
        <v>پياز</v>
      </c>
      <c r="D10" s="129" t="str">
        <f>"کيلوگرم"</f>
        <v>کيلوگرم</v>
      </c>
      <c r="E10" s="168">
        <v>0.03</v>
      </c>
      <c r="F10" s="122">
        <f>'مواد غذایی'!M9</f>
        <v>250000</v>
      </c>
      <c r="G10" s="124">
        <f t="shared" si="0"/>
        <v>7500</v>
      </c>
    </row>
    <row r="11" spans="1:7" ht="22.5" customHeight="1">
      <c r="A11" s="292"/>
      <c r="B11" s="298"/>
      <c r="C11" s="129" t="str">
        <f>"کيوي"</f>
        <v>کيوي</v>
      </c>
      <c r="D11" s="129" t="str">
        <f>"کيلوگرم"</f>
        <v>کيلوگرم</v>
      </c>
      <c r="E11" s="168">
        <v>8.0000000000000004E-4</v>
      </c>
      <c r="F11" s="122">
        <f>'مواد غذایی'!M34</f>
        <v>700000</v>
      </c>
      <c r="G11" s="124">
        <f t="shared" si="0"/>
        <v>560</v>
      </c>
    </row>
    <row r="12" spans="1:7" ht="22.5" customHeight="1">
      <c r="A12" s="292"/>
      <c r="B12" s="298"/>
      <c r="C12" s="112" t="s">
        <v>370</v>
      </c>
      <c r="D12" s="129" t="s">
        <v>173</v>
      </c>
      <c r="E12" s="168">
        <v>1</v>
      </c>
      <c r="F12" s="122">
        <f>'مواد غذایی'!AL52</f>
        <v>10000</v>
      </c>
      <c r="G12" s="124">
        <f t="shared" si="0"/>
        <v>10000</v>
      </c>
    </row>
    <row r="13" spans="1:7" ht="22.5" customHeight="1">
      <c r="A13" s="292"/>
      <c r="B13" s="298"/>
      <c r="C13" s="129" t="s">
        <v>322</v>
      </c>
      <c r="D13" s="129" t="s">
        <v>10</v>
      </c>
      <c r="E13" s="168">
        <v>1</v>
      </c>
      <c r="F13" s="122">
        <f>'مواد غذایی'!AL20</f>
        <v>50000</v>
      </c>
      <c r="G13" s="124">
        <f t="shared" si="0"/>
        <v>50000</v>
      </c>
    </row>
    <row r="14" spans="1:7" ht="22.5" customHeight="1">
      <c r="A14" s="292"/>
      <c r="B14" s="298"/>
      <c r="C14" s="129" t="str">
        <f>"کره حيواني"</f>
        <v>کره حيواني</v>
      </c>
      <c r="D14" s="129" t="str">
        <f>"کيلوگرم"</f>
        <v>کيلوگرم</v>
      </c>
      <c r="E14" s="168">
        <v>2.5000000000000001E-3</v>
      </c>
      <c r="F14" s="122">
        <f>'مواد غذایی'!AB4</f>
        <v>25000</v>
      </c>
      <c r="G14" s="124">
        <f>F14</f>
        <v>25000</v>
      </c>
    </row>
    <row r="15" spans="1:7" ht="22.5" customHeight="1">
      <c r="A15" s="292"/>
      <c r="B15" s="298"/>
      <c r="C15" s="294" t="s">
        <v>400</v>
      </c>
      <c r="D15" s="295"/>
      <c r="E15" s="295"/>
      <c r="F15" s="296"/>
      <c r="G15" s="125">
        <f>SUM(G3:G14)</f>
        <v>1834560</v>
      </c>
    </row>
    <row r="16" spans="1:7" ht="22.5" customHeight="1">
      <c r="A16" s="292"/>
      <c r="B16" s="298"/>
      <c r="C16" s="252" t="s">
        <v>529</v>
      </c>
      <c r="D16" s="252"/>
      <c r="E16" s="252"/>
      <c r="F16" s="252"/>
      <c r="G16" s="124">
        <f>'مواد غذایی'!AV3</f>
        <v>21000</v>
      </c>
    </row>
    <row r="17" spans="1:7" ht="22.5" customHeight="1">
      <c r="A17" s="292"/>
      <c r="B17" s="298"/>
      <c r="C17" s="252" t="s">
        <v>530</v>
      </c>
      <c r="D17" s="252"/>
      <c r="E17" s="252"/>
      <c r="F17" s="252"/>
      <c r="G17" s="124">
        <f>'مواد غذایی'!AV4</f>
        <v>190000</v>
      </c>
    </row>
    <row r="18" spans="1:7" ht="22.5" customHeight="1">
      <c r="A18" s="292"/>
      <c r="B18" s="298"/>
      <c r="C18" s="252" t="s">
        <v>531</v>
      </c>
      <c r="D18" s="252"/>
      <c r="E18" s="252"/>
      <c r="F18" s="252"/>
      <c r="G18" s="145">
        <f>(G15+G16+G17)*8%</f>
        <v>163644.80000000002</v>
      </c>
    </row>
    <row r="19" spans="1:7" ht="22.5" customHeight="1" thickBot="1">
      <c r="A19" s="293"/>
      <c r="B19" s="299"/>
      <c r="C19" s="297" t="s">
        <v>532</v>
      </c>
      <c r="D19" s="297"/>
      <c r="E19" s="297"/>
      <c r="F19" s="297"/>
      <c r="G19" s="146">
        <f>SUM(G15:G18)</f>
        <v>2209204.7999999998</v>
      </c>
    </row>
    <row r="20" spans="1:7" ht="22.5" customHeight="1">
      <c r="A20" s="159"/>
      <c r="C20" s="147"/>
      <c r="D20" s="147"/>
      <c r="E20" s="193"/>
      <c r="F20" s="147"/>
      <c r="G20" s="148"/>
    </row>
    <row r="21" spans="1:7" ht="22.5" customHeight="1">
      <c r="A21" s="159"/>
      <c r="C21" s="147"/>
      <c r="D21" s="147"/>
      <c r="E21" s="193"/>
      <c r="F21" s="147"/>
      <c r="G21" s="148"/>
    </row>
    <row r="22" spans="1:7" ht="22.5" customHeight="1">
      <c r="A22" s="159"/>
      <c r="C22" s="147"/>
      <c r="D22" s="147"/>
      <c r="E22" s="193"/>
      <c r="F22" s="147"/>
      <c r="G22" s="148"/>
    </row>
    <row r="23" spans="1:7" ht="22.5" customHeight="1">
      <c r="A23" s="159"/>
      <c r="C23" s="147"/>
      <c r="D23" s="147"/>
      <c r="E23" s="193"/>
      <c r="F23" s="147"/>
      <c r="G23" s="148"/>
    </row>
    <row r="24" spans="1:7" ht="22.5" customHeight="1">
      <c r="A24" s="159"/>
      <c r="C24" s="147"/>
      <c r="D24" s="147"/>
      <c r="E24" s="193"/>
      <c r="F24" s="147"/>
      <c r="G24" s="148"/>
    </row>
    <row r="25" spans="1:7" ht="22.5" customHeight="1">
      <c r="A25" s="159"/>
      <c r="C25" s="147"/>
      <c r="D25" s="147"/>
      <c r="E25" s="193"/>
      <c r="F25" s="147"/>
      <c r="G25" s="148"/>
    </row>
    <row r="26" spans="1:7" ht="22.5" customHeight="1">
      <c r="A26" s="159"/>
      <c r="C26" s="147"/>
      <c r="D26" s="147"/>
      <c r="E26" s="193"/>
      <c r="F26" s="147"/>
      <c r="G26" s="148"/>
    </row>
    <row r="27" spans="1:7" ht="22.5" customHeight="1">
      <c r="A27" s="159"/>
      <c r="C27" s="147"/>
      <c r="D27" s="147"/>
      <c r="E27" s="193"/>
      <c r="F27" s="147"/>
      <c r="G27" s="148"/>
    </row>
    <row r="28" spans="1:7" ht="22.5" customHeight="1">
      <c r="A28" s="159"/>
      <c r="C28" s="147"/>
      <c r="D28" s="147"/>
      <c r="E28" s="193"/>
      <c r="F28" s="147"/>
      <c r="G28" s="148"/>
    </row>
    <row r="29" spans="1:7" ht="22.5" customHeight="1">
      <c r="A29" s="159"/>
      <c r="C29" s="147"/>
      <c r="D29" s="147"/>
      <c r="E29" s="193"/>
      <c r="F29" s="147"/>
      <c r="G29" s="148"/>
    </row>
    <row r="30" spans="1:7" ht="22.5" customHeight="1">
      <c r="A30" s="159"/>
      <c r="C30" s="147"/>
      <c r="D30" s="147"/>
      <c r="E30" s="193"/>
      <c r="F30" s="147"/>
      <c r="G30" s="148"/>
    </row>
    <row r="31" spans="1:7" ht="22.5" customHeight="1" thickBot="1">
      <c r="A31" s="159"/>
      <c r="C31" s="147"/>
      <c r="D31" s="147"/>
      <c r="E31" s="193"/>
      <c r="F31" s="147"/>
      <c r="G31" s="148"/>
    </row>
    <row r="32" spans="1:7" ht="39" customHeight="1" thickBot="1">
      <c r="A32" s="151" t="s">
        <v>283</v>
      </c>
      <c r="B32" s="158" t="s">
        <v>168</v>
      </c>
      <c r="C32" s="139" t="s">
        <v>169</v>
      </c>
      <c r="D32" s="139" t="s">
        <v>170</v>
      </c>
      <c r="E32" s="191" t="s">
        <v>546</v>
      </c>
      <c r="F32" s="140" t="s">
        <v>437</v>
      </c>
      <c r="G32" s="141" t="s">
        <v>438</v>
      </c>
    </row>
    <row r="33" spans="1:7" ht="22.5" customHeight="1">
      <c r="A33" s="316">
        <v>2</v>
      </c>
      <c r="B33" s="318" t="s">
        <v>38</v>
      </c>
      <c r="C33" s="129" t="s">
        <v>328</v>
      </c>
      <c r="D33" s="129" t="str">
        <f>"کيلوگرم"</f>
        <v>کيلوگرم</v>
      </c>
      <c r="E33" s="194">
        <v>0.1</v>
      </c>
      <c r="F33" s="122">
        <f>F3</f>
        <v>8000000</v>
      </c>
      <c r="G33" s="122">
        <f>F33*E33</f>
        <v>800000</v>
      </c>
    </row>
    <row r="34" spans="1:7" ht="22.5" customHeight="1">
      <c r="A34" s="317"/>
      <c r="B34" s="318"/>
      <c r="C34" s="129" t="str">
        <f>"برنج ايراني درجه 1"</f>
        <v>برنج ايراني درجه 1</v>
      </c>
      <c r="D34" s="129" t="str">
        <f>"کيلوگرم"</f>
        <v>کيلوگرم</v>
      </c>
      <c r="E34" s="194">
        <v>0.155</v>
      </c>
      <c r="F34" s="122">
        <f>F4</f>
        <v>1200000</v>
      </c>
      <c r="G34" s="122">
        <f t="shared" ref="G34:G51" si="1">F34*E34</f>
        <v>186000</v>
      </c>
    </row>
    <row r="35" spans="1:7" ht="22.5" customHeight="1">
      <c r="A35" s="317"/>
      <c r="B35" s="318"/>
      <c r="C35" s="129" t="s">
        <v>8</v>
      </c>
      <c r="D35" s="129" t="str">
        <f>"کيلوگرم"</f>
        <v>کيلوگرم</v>
      </c>
      <c r="E35" s="194">
        <v>0.126</v>
      </c>
      <c r="F35" s="122">
        <f>'مواد غذایی'!C11</f>
        <v>1000000</v>
      </c>
      <c r="G35" s="122">
        <f t="shared" si="1"/>
        <v>126000</v>
      </c>
    </row>
    <row r="36" spans="1:7" ht="22.5" customHeight="1">
      <c r="A36" s="317"/>
      <c r="B36" s="318"/>
      <c r="C36" s="129" t="s">
        <v>15</v>
      </c>
      <c r="D36" s="129" t="s">
        <v>16</v>
      </c>
      <c r="E36" s="194">
        <v>5.0000000000000001E-3</v>
      </c>
      <c r="F36" s="122">
        <f>'مواد غذایی'!H24</f>
        <v>30000</v>
      </c>
      <c r="G36" s="122">
        <f t="shared" si="1"/>
        <v>150</v>
      </c>
    </row>
    <row r="37" spans="1:7" ht="22.5" customHeight="1">
      <c r="A37" s="317"/>
      <c r="B37" s="318"/>
      <c r="C37" s="129" t="s">
        <v>163</v>
      </c>
      <c r="D37" s="129" t="str">
        <f>"کيلوگرم"</f>
        <v>کيلوگرم</v>
      </c>
      <c r="E37" s="194">
        <v>0.1</v>
      </c>
      <c r="F37" s="122">
        <f>F5</f>
        <v>250000</v>
      </c>
      <c r="G37" s="122">
        <f t="shared" si="1"/>
        <v>25000</v>
      </c>
    </row>
    <row r="38" spans="1:7" ht="22.5" customHeight="1">
      <c r="A38" s="317"/>
      <c r="B38" s="318"/>
      <c r="C38" s="129" t="s">
        <v>355</v>
      </c>
      <c r="D38" s="129" t="s">
        <v>292</v>
      </c>
      <c r="E38" s="194">
        <v>0.1</v>
      </c>
      <c r="F38" s="122">
        <f>F6</f>
        <v>40000</v>
      </c>
      <c r="G38" s="122">
        <f t="shared" si="1"/>
        <v>4000</v>
      </c>
    </row>
    <row r="39" spans="1:7" ht="22.5" customHeight="1">
      <c r="A39" s="317"/>
      <c r="B39" s="318"/>
      <c r="C39" s="129" t="str">
        <f>"نان لواش  بسته بندي 80 گرمي"</f>
        <v>نان لواش  بسته بندي 80 گرمي</v>
      </c>
      <c r="D39" s="129" t="s">
        <v>11</v>
      </c>
      <c r="E39" s="194">
        <v>1</v>
      </c>
      <c r="F39" s="122">
        <f>F7</f>
        <v>70000</v>
      </c>
      <c r="G39" s="122">
        <f t="shared" si="1"/>
        <v>70000</v>
      </c>
    </row>
    <row r="40" spans="1:7" ht="22.5" customHeight="1">
      <c r="A40" s="317"/>
      <c r="B40" s="318"/>
      <c r="C40" s="129" t="s">
        <v>2</v>
      </c>
      <c r="D40" s="129" t="str">
        <f>"کيلوگرم"</f>
        <v>کيلوگرم</v>
      </c>
      <c r="E40" s="194">
        <v>0.01</v>
      </c>
      <c r="F40" s="122">
        <f>F8</f>
        <v>700000</v>
      </c>
      <c r="G40" s="122">
        <f t="shared" si="1"/>
        <v>7000</v>
      </c>
    </row>
    <row r="41" spans="1:7" ht="22.5" customHeight="1">
      <c r="A41" s="317"/>
      <c r="B41" s="318"/>
      <c r="C41" s="129" t="s">
        <v>3</v>
      </c>
      <c r="D41" s="129" t="s">
        <v>4</v>
      </c>
      <c r="E41" s="194">
        <v>1.2E-2</v>
      </c>
      <c r="F41" s="122">
        <f>F9</f>
        <v>500000</v>
      </c>
      <c r="G41" s="122">
        <f t="shared" si="1"/>
        <v>6000</v>
      </c>
    </row>
    <row r="42" spans="1:7" ht="22.5" customHeight="1">
      <c r="A42" s="317"/>
      <c r="B42" s="318"/>
      <c r="C42" s="129" t="s">
        <v>35</v>
      </c>
      <c r="D42" s="129" t="str">
        <f t="shared" ref="D42:D48" si="2">"کيلوگرم"</f>
        <v>کيلوگرم</v>
      </c>
      <c r="E42" s="194">
        <v>2E-3</v>
      </c>
      <c r="F42" s="122">
        <f>F11</f>
        <v>700000</v>
      </c>
      <c r="G42" s="122">
        <f t="shared" si="1"/>
        <v>1400</v>
      </c>
    </row>
    <row r="43" spans="1:7" ht="22.5" customHeight="1">
      <c r="A43" s="317"/>
      <c r="B43" s="318"/>
      <c r="C43" s="129" t="s">
        <v>23</v>
      </c>
      <c r="D43" s="129" t="str">
        <f t="shared" si="2"/>
        <v>کيلوگرم</v>
      </c>
      <c r="E43" s="194">
        <v>0.01</v>
      </c>
      <c r="F43" s="122">
        <f>'مواد غذایی'!R4</f>
        <v>25000</v>
      </c>
      <c r="G43" s="122">
        <f t="shared" si="1"/>
        <v>250</v>
      </c>
    </row>
    <row r="44" spans="1:7" ht="22.5" customHeight="1">
      <c r="A44" s="317"/>
      <c r="B44" s="318"/>
      <c r="C44" s="129" t="s">
        <v>36</v>
      </c>
      <c r="D44" s="129" t="str">
        <f t="shared" si="2"/>
        <v>کيلوگرم</v>
      </c>
      <c r="E44" s="194">
        <v>2E-3</v>
      </c>
      <c r="F44" s="122">
        <f>'مواد غذایی'!AB5</f>
        <v>25000</v>
      </c>
      <c r="G44" s="122">
        <f t="shared" si="1"/>
        <v>50</v>
      </c>
    </row>
    <row r="45" spans="1:7" ht="22.5" customHeight="1">
      <c r="A45" s="317"/>
      <c r="B45" s="318"/>
      <c r="C45" s="129" t="s">
        <v>22</v>
      </c>
      <c r="D45" s="129" t="str">
        <f t="shared" si="2"/>
        <v>کيلوگرم</v>
      </c>
      <c r="E45" s="194">
        <v>2E-3</v>
      </c>
      <c r="F45" s="122">
        <f>'مواد غذایی'!H20</f>
        <v>5000000</v>
      </c>
      <c r="G45" s="122">
        <f t="shared" si="1"/>
        <v>10000</v>
      </c>
    </row>
    <row r="46" spans="1:7" ht="22.5" customHeight="1">
      <c r="A46" s="317"/>
      <c r="B46" s="318"/>
      <c r="C46" s="129" t="s">
        <v>37</v>
      </c>
      <c r="D46" s="129" t="str">
        <f t="shared" si="2"/>
        <v>کيلوگرم</v>
      </c>
      <c r="E46" s="194">
        <v>1.2E-2</v>
      </c>
      <c r="F46" s="122">
        <f>'مواد غذایی'!AB7</f>
        <v>100000</v>
      </c>
      <c r="G46" s="122">
        <f t="shared" si="1"/>
        <v>1200</v>
      </c>
    </row>
    <row r="47" spans="1:7" ht="22.5" customHeight="1">
      <c r="A47" s="317"/>
      <c r="B47" s="318"/>
      <c r="C47" s="129" t="s">
        <v>6</v>
      </c>
      <c r="D47" s="129" t="str">
        <f t="shared" si="2"/>
        <v>کيلوگرم</v>
      </c>
      <c r="E47" s="194">
        <v>0.12</v>
      </c>
      <c r="F47" s="122">
        <f>F10</f>
        <v>250000</v>
      </c>
      <c r="G47" s="122">
        <f t="shared" si="1"/>
        <v>30000</v>
      </c>
    </row>
    <row r="48" spans="1:7" ht="22.5" customHeight="1">
      <c r="A48" s="317"/>
      <c r="B48" s="318"/>
      <c r="C48" s="129" t="s">
        <v>20</v>
      </c>
      <c r="D48" s="129" t="str">
        <f t="shared" si="2"/>
        <v>کيلوگرم</v>
      </c>
      <c r="E48" s="194">
        <v>2E-3</v>
      </c>
      <c r="F48" s="122">
        <f>'مواد غذایی'!M27</f>
        <v>400000</v>
      </c>
      <c r="G48" s="122">
        <f t="shared" si="1"/>
        <v>800</v>
      </c>
    </row>
    <row r="49" spans="1:7" ht="22.5" customHeight="1">
      <c r="A49" s="317"/>
      <c r="B49" s="318"/>
      <c r="C49" s="129" t="s">
        <v>309</v>
      </c>
      <c r="D49" s="129" t="s">
        <v>4</v>
      </c>
      <c r="E49" s="194">
        <v>4.0000000000000001E-3</v>
      </c>
      <c r="F49" s="122">
        <f>'مواد غذایی'!H26</f>
        <v>150000</v>
      </c>
      <c r="G49" s="122">
        <f t="shared" si="1"/>
        <v>600</v>
      </c>
    </row>
    <row r="50" spans="1:7" ht="22.5" customHeight="1">
      <c r="A50" s="317"/>
      <c r="B50" s="318"/>
      <c r="C50" s="129" t="s">
        <v>322</v>
      </c>
      <c r="D50" s="129" t="s">
        <v>10</v>
      </c>
      <c r="E50" s="194">
        <v>1</v>
      </c>
      <c r="F50" s="122">
        <f>F13</f>
        <v>50000</v>
      </c>
      <c r="G50" s="122">
        <f t="shared" si="1"/>
        <v>50000</v>
      </c>
    </row>
    <row r="51" spans="1:7" ht="22.5" customHeight="1">
      <c r="A51" s="317"/>
      <c r="B51" s="318"/>
      <c r="C51" s="112" t="s">
        <v>370</v>
      </c>
      <c r="D51" s="129" t="s">
        <v>173</v>
      </c>
      <c r="E51" s="194">
        <v>1</v>
      </c>
      <c r="F51" s="122">
        <f>F12</f>
        <v>10000</v>
      </c>
      <c r="G51" s="122">
        <f t="shared" si="1"/>
        <v>10000</v>
      </c>
    </row>
    <row r="52" spans="1:7" ht="22.5" customHeight="1">
      <c r="A52" s="317"/>
      <c r="B52" s="318"/>
      <c r="C52" s="291" t="s">
        <v>400</v>
      </c>
      <c r="D52" s="291"/>
      <c r="E52" s="291"/>
      <c r="F52" s="291"/>
      <c r="G52" s="127">
        <f>SUM(G33:G51)</f>
        <v>1328450</v>
      </c>
    </row>
    <row r="53" spans="1:7" ht="22.5" customHeight="1">
      <c r="A53" s="317"/>
      <c r="B53" s="318"/>
      <c r="C53" s="252" t="s">
        <v>529</v>
      </c>
      <c r="D53" s="252"/>
      <c r="E53" s="252"/>
      <c r="F53" s="252"/>
      <c r="G53" s="122">
        <f>'مواد غذایی'!AV3</f>
        <v>21000</v>
      </c>
    </row>
    <row r="54" spans="1:7" ht="22.5" customHeight="1">
      <c r="A54" s="317"/>
      <c r="B54" s="318"/>
      <c r="C54" s="252" t="s">
        <v>530</v>
      </c>
      <c r="D54" s="252"/>
      <c r="E54" s="252"/>
      <c r="F54" s="252"/>
      <c r="G54" s="122">
        <f>'مواد غذایی'!AV4</f>
        <v>190000</v>
      </c>
    </row>
    <row r="55" spans="1:7" ht="22.5" customHeight="1">
      <c r="A55" s="317"/>
      <c r="B55" s="318"/>
      <c r="C55" s="252" t="s">
        <v>531</v>
      </c>
      <c r="D55" s="252"/>
      <c r="E55" s="252"/>
      <c r="F55" s="252"/>
      <c r="G55" s="149">
        <f>(G52+G53+G54)*8%</f>
        <v>123156</v>
      </c>
    </row>
    <row r="56" spans="1:7" ht="22.5" customHeight="1">
      <c r="A56" s="320"/>
      <c r="B56" s="318"/>
      <c r="C56" s="291" t="s">
        <v>532</v>
      </c>
      <c r="D56" s="291"/>
      <c r="E56" s="291"/>
      <c r="F56" s="291"/>
      <c r="G56" s="126">
        <f>SUM(G52:G55)</f>
        <v>1662606</v>
      </c>
    </row>
    <row r="57" spans="1:7" ht="22.5" customHeight="1">
      <c r="A57" s="159"/>
      <c r="C57" s="147"/>
      <c r="D57" s="147"/>
      <c r="E57" s="193"/>
      <c r="F57" s="147"/>
      <c r="G57" s="148"/>
    </row>
    <row r="58" spans="1:7" ht="22.5" customHeight="1">
      <c r="A58" s="159"/>
      <c r="C58" s="147"/>
      <c r="D58" s="147"/>
      <c r="E58" s="193"/>
      <c r="F58" s="147"/>
      <c r="G58" s="148"/>
    </row>
    <row r="59" spans="1:7" ht="22.5" customHeight="1">
      <c r="A59" s="159"/>
      <c r="C59" s="147"/>
      <c r="D59" s="147"/>
      <c r="E59" s="193"/>
      <c r="F59" s="147"/>
      <c r="G59" s="148"/>
    </row>
    <row r="60" spans="1:7" ht="22.5" customHeight="1">
      <c r="A60" s="159"/>
      <c r="C60" s="147"/>
      <c r="D60" s="147"/>
      <c r="E60" s="193"/>
      <c r="F60" s="147"/>
      <c r="G60" s="148"/>
    </row>
    <row r="61" spans="1:7" ht="22.5" customHeight="1">
      <c r="A61" s="159"/>
      <c r="C61" s="147"/>
      <c r="D61" s="147"/>
      <c r="E61" s="193"/>
      <c r="F61" s="147"/>
      <c r="G61" s="148"/>
    </row>
    <row r="62" spans="1:7" ht="22.5" customHeight="1">
      <c r="A62" s="159"/>
      <c r="C62" s="147"/>
      <c r="D62" s="147"/>
      <c r="E62" s="193"/>
      <c r="F62" s="147"/>
      <c r="G62" s="148"/>
    </row>
    <row r="63" spans="1:7" ht="22.5" customHeight="1" thickBot="1">
      <c r="A63" s="159"/>
      <c r="C63" s="147"/>
      <c r="D63" s="147"/>
      <c r="E63" s="193"/>
      <c r="F63" s="147"/>
      <c r="G63" s="148"/>
    </row>
    <row r="64" spans="1:7" ht="42.6" customHeight="1" thickBot="1">
      <c r="A64" s="151" t="s">
        <v>283</v>
      </c>
      <c r="B64" s="158" t="s">
        <v>168</v>
      </c>
      <c r="C64" s="139" t="s">
        <v>169</v>
      </c>
      <c r="D64" s="139" t="s">
        <v>170</v>
      </c>
      <c r="E64" s="191" t="s">
        <v>546</v>
      </c>
      <c r="F64" s="140" t="s">
        <v>437</v>
      </c>
      <c r="G64" s="141" t="s">
        <v>438</v>
      </c>
    </row>
    <row r="65" spans="1:7" ht="22.5" customHeight="1">
      <c r="A65" s="317">
        <v>3</v>
      </c>
      <c r="B65" s="280" t="s">
        <v>0</v>
      </c>
      <c r="C65" s="142" t="s">
        <v>319</v>
      </c>
      <c r="D65" s="142" t="str">
        <f>"کيلوگرم"</f>
        <v>کيلوگرم</v>
      </c>
      <c r="E65" s="192">
        <v>0.06</v>
      </c>
      <c r="F65" s="143">
        <f>'مواد غذایی'!C17</f>
        <v>4000000</v>
      </c>
      <c r="G65" s="143">
        <f t="shared" ref="G65:G122" si="3">F65*E65</f>
        <v>240000</v>
      </c>
    </row>
    <row r="66" spans="1:7" ht="22.5" customHeight="1">
      <c r="A66" s="317"/>
      <c r="B66" s="280"/>
      <c r="C66" s="129" t="str">
        <f>"برنج ايراني درجه 1"</f>
        <v>برنج ايراني درجه 1</v>
      </c>
      <c r="D66" s="129" t="str">
        <f>"کيلوگرم"</f>
        <v>کيلوگرم</v>
      </c>
      <c r="E66" s="168">
        <v>0.155</v>
      </c>
      <c r="F66" s="122">
        <f>F34</f>
        <v>1200000</v>
      </c>
      <c r="G66" s="122">
        <f t="shared" si="3"/>
        <v>186000</v>
      </c>
    </row>
    <row r="67" spans="1:7" ht="22.5" customHeight="1">
      <c r="A67" s="317"/>
      <c r="B67" s="280"/>
      <c r="C67" s="129" t="s">
        <v>318</v>
      </c>
      <c r="D67" s="129" t="str">
        <f>"کيلوگرم"</f>
        <v>کيلوگرم</v>
      </c>
      <c r="E67" s="168">
        <v>0.09</v>
      </c>
      <c r="F67" s="122">
        <f>'مواد غذایی'!C18</f>
        <v>6500000</v>
      </c>
      <c r="G67" s="122">
        <f t="shared" si="3"/>
        <v>585000</v>
      </c>
    </row>
    <row r="68" spans="1:7" ht="22.5" customHeight="1">
      <c r="A68" s="317"/>
      <c r="B68" s="280"/>
      <c r="C68" s="129" t="str">
        <f>"نان لواش  بسته بندي 80 گرمي"</f>
        <v>نان لواش  بسته بندي 80 گرمي</v>
      </c>
      <c r="D68" s="129" t="s">
        <v>11</v>
      </c>
      <c r="E68" s="168">
        <v>1</v>
      </c>
      <c r="F68" s="122">
        <f>F39</f>
        <v>70000</v>
      </c>
      <c r="G68" s="122">
        <f t="shared" si="3"/>
        <v>70000</v>
      </c>
    </row>
    <row r="69" spans="1:7" ht="22.5" customHeight="1">
      <c r="A69" s="317"/>
      <c r="B69" s="280"/>
      <c r="C69" s="129" t="s">
        <v>5</v>
      </c>
      <c r="D69" s="129" t="str">
        <f>"کيلوگرم"</f>
        <v>کيلوگرم</v>
      </c>
      <c r="E69" s="168">
        <v>0.1</v>
      </c>
      <c r="F69" s="122">
        <f>F5</f>
        <v>250000</v>
      </c>
      <c r="G69" s="122">
        <f t="shared" si="3"/>
        <v>25000</v>
      </c>
    </row>
    <row r="70" spans="1:7" ht="22.5" customHeight="1">
      <c r="A70" s="317"/>
      <c r="B70" s="280"/>
      <c r="C70" s="112" t="s">
        <v>370</v>
      </c>
      <c r="D70" s="129" t="s">
        <v>173</v>
      </c>
      <c r="E70" s="168">
        <v>1</v>
      </c>
      <c r="F70" s="122">
        <f>F51</f>
        <v>10000</v>
      </c>
      <c r="G70" s="122">
        <f t="shared" si="3"/>
        <v>10000</v>
      </c>
    </row>
    <row r="71" spans="1:7" ht="22.5" customHeight="1">
      <c r="A71" s="317"/>
      <c r="B71" s="280"/>
      <c r="C71" s="129" t="s">
        <v>2</v>
      </c>
      <c r="D71" s="129" t="str">
        <f>"کيلوگرم"</f>
        <v>کيلوگرم</v>
      </c>
      <c r="E71" s="168">
        <v>0.02</v>
      </c>
      <c r="F71" s="122">
        <f>F40</f>
        <v>700000</v>
      </c>
      <c r="G71" s="122">
        <f t="shared" si="3"/>
        <v>14000</v>
      </c>
    </row>
    <row r="72" spans="1:7" ht="22.5" customHeight="1">
      <c r="A72" s="317"/>
      <c r="B72" s="280"/>
      <c r="C72" s="129" t="s">
        <v>3</v>
      </c>
      <c r="D72" s="129" t="s">
        <v>4</v>
      </c>
      <c r="E72" s="168">
        <v>0.05</v>
      </c>
      <c r="F72" s="122">
        <f>F41</f>
        <v>500000</v>
      </c>
      <c r="G72" s="122">
        <f t="shared" si="3"/>
        <v>25000</v>
      </c>
    </row>
    <row r="73" spans="1:7" ht="22.5" customHeight="1">
      <c r="A73" s="317"/>
      <c r="B73" s="280"/>
      <c r="C73" s="129" t="s">
        <v>6</v>
      </c>
      <c r="D73" s="129" t="str">
        <f>"کيلوگرم"</f>
        <v>کيلوگرم</v>
      </c>
      <c r="E73" s="168">
        <v>0.05</v>
      </c>
      <c r="F73" s="122">
        <f>F47</f>
        <v>250000</v>
      </c>
      <c r="G73" s="122">
        <f t="shared" si="3"/>
        <v>12500</v>
      </c>
    </row>
    <row r="74" spans="1:7" ht="22.5" customHeight="1">
      <c r="A74" s="317"/>
      <c r="B74" s="280"/>
      <c r="C74" s="129" t="s">
        <v>7</v>
      </c>
      <c r="D74" s="129" t="str">
        <f>"کيلوگرم"</f>
        <v>کيلوگرم</v>
      </c>
      <c r="E74" s="168">
        <v>0.02</v>
      </c>
      <c r="F74" s="122">
        <f>'مواد غذایی'!H22</f>
        <v>700000</v>
      </c>
      <c r="G74" s="122">
        <f t="shared" si="3"/>
        <v>14000</v>
      </c>
    </row>
    <row r="75" spans="1:7" ht="22.5" customHeight="1">
      <c r="A75" s="317"/>
      <c r="B75" s="280"/>
      <c r="C75" s="129" t="s">
        <v>322</v>
      </c>
      <c r="D75" s="129" t="s">
        <v>10</v>
      </c>
      <c r="E75" s="168">
        <v>0.2</v>
      </c>
      <c r="F75" s="122">
        <f>F50</f>
        <v>50000</v>
      </c>
      <c r="G75" s="122">
        <f t="shared" si="3"/>
        <v>10000</v>
      </c>
    </row>
    <row r="76" spans="1:7" ht="22.5" customHeight="1">
      <c r="A76" s="317"/>
      <c r="B76" s="280"/>
      <c r="C76" s="129" t="s">
        <v>321</v>
      </c>
      <c r="D76" s="129" t="str">
        <f>"کيلوگرم"</f>
        <v>کيلوگرم</v>
      </c>
      <c r="E76" s="168">
        <v>5.0000000000000001E-3</v>
      </c>
      <c r="F76" s="122">
        <f>F14</f>
        <v>25000</v>
      </c>
      <c r="G76" s="122">
        <f>F76</f>
        <v>25000</v>
      </c>
    </row>
    <row r="77" spans="1:7" ht="22.5" customHeight="1">
      <c r="A77" s="317"/>
      <c r="B77" s="280"/>
      <c r="C77" s="300" t="s">
        <v>400</v>
      </c>
      <c r="D77" s="301"/>
      <c r="E77" s="301"/>
      <c r="F77" s="302"/>
      <c r="G77" s="126">
        <f>SUM(G65:G76)</f>
        <v>1216500</v>
      </c>
    </row>
    <row r="78" spans="1:7" ht="22.5" customHeight="1">
      <c r="A78" s="317"/>
      <c r="B78" s="280"/>
      <c r="C78" s="252" t="s">
        <v>529</v>
      </c>
      <c r="D78" s="252"/>
      <c r="E78" s="252"/>
      <c r="F78" s="252"/>
      <c r="G78" s="122">
        <f>G53</f>
        <v>21000</v>
      </c>
    </row>
    <row r="79" spans="1:7" ht="22.5" customHeight="1">
      <c r="A79" s="317"/>
      <c r="B79" s="280"/>
      <c r="C79" s="252" t="s">
        <v>530</v>
      </c>
      <c r="D79" s="252"/>
      <c r="E79" s="252"/>
      <c r="F79" s="252"/>
      <c r="G79" s="122">
        <f>G54</f>
        <v>190000</v>
      </c>
    </row>
    <row r="80" spans="1:7" ht="22.5" customHeight="1" thickBot="1">
      <c r="A80" s="317"/>
      <c r="B80" s="280"/>
      <c r="C80" s="253" t="s">
        <v>531</v>
      </c>
      <c r="D80" s="253"/>
      <c r="E80" s="253"/>
      <c r="F80" s="253"/>
      <c r="G80" s="150">
        <f>(G77+G78+G79)*8%</f>
        <v>114200</v>
      </c>
    </row>
    <row r="81" spans="1:7" ht="22.5" customHeight="1" thickBot="1">
      <c r="A81" s="317"/>
      <c r="B81" s="282"/>
      <c r="C81" s="260" t="s">
        <v>532</v>
      </c>
      <c r="D81" s="261"/>
      <c r="E81" s="261"/>
      <c r="F81" s="261"/>
      <c r="G81" s="152">
        <f>SUM(G77:G80)+150000</f>
        <v>1691700</v>
      </c>
    </row>
    <row r="82" spans="1:7" ht="22.5" customHeight="1">
      <c r="A82" s="159"/>
      <c r="C82" s="147"/>
      <c r="D82" s="147"/>
      <c r="E82" s="193"/>
      <c r="F82" s="147"/>
      <c r="G82" s="148"/>
    </row>
    <row r="83" spans="1:7" ht="22.5" customHeight="1">
      <c r="A83" s="159"/>
      <c r="C83" s="147"/>
      <c r="D83" s="147"/>
      <c r="E83" s="193"/>
      <c r="F83" s="147"/>
      <c r="G83" s="148"/>
    </row>
    <row r="84" spans="1:7" ht="22.5" customHeight="1">
      <c r="A84" s="159"/>
      <c r="C84" s="147"/>
      <c r="D84" s="147"/>
      <c r="E84" s="193"/>
      <c r="F84" s="147"/>
      <c r="G84" s="148"/>
    </row>
    <row r="85" spans="1:7" ht="22.5" customHeight="1">
      <c r="A85" s="159"/>
      <c r="C85" s="147"/>
      <c r="D85" s="147"/>
      <c r="E85" s="193"/>
      <c r="F85" s="147"/>
      <c r="G85" s="148"/>
    </row>
    <row r="86" spans="1:7" ht="22.5" customHeight="1">
      <c r="A86" s="159"/>
      <c r="C86" s="147"/>
      <c r="D86" s="147"/>
      <c r="E86" s="193"/>
      <c r="F86" s="147"/>
      <c r="G86" s="148"/>
    </row>
    <row r="87" spans="1:7" ht="22.5" customHeight="1">
      <c r="A87" s="159"/>
      <c r="C87" s="147"/>
      <c r="D87" s="147"/>
      <c r="E87" s="193"/>
      <c r="F87" s="147"/>
      <c r="G87" s="148"/>
    </row>
    <row r="88" spans="1:7" ht="22.5" customHeight="1">
      <c r="A88" s="159"/>
      <c r="C88" s="147"/>
      <c r="D88" s="147"/>
      <c r="E88" s="193"/>
      <c r="F88" s="147"/>
      <c r="G88" s="148"/>
    </row>
    <row r="89" spans="1:7" ht="22.5" customHeight="1">
      <c r="A89" s="159"/>
      <c r="C89" s="147"/>
      <c r="D89" s="147"/>
      <c r="E89" s="193"/>
      <c r="F89" s="147"/>
      <c r="G89" s="148"/>
    </row>
    <row r="90" spans="1:7" ht="22.5" customHeight="1">
      <c r="A90" s="159"/>
      <c r="C90" s="147"/>
      <c r="D90" s="147"/>
      <c r="E90" s="193"/>
      <c r="F90" s="147"/>
      <c r="G90" s="148"/>
    </row>
    <row r="91" spans="1:7" ht="22.5" customHeight="1">
      <c r="A91" s="159"/>
      <c r="C91" s="147"/>
      <c r="D91" s="147"/>
      <c r="E91" s="193"/>
      <c r="F91" s="147"/>
      <c r="G91" s="148"/>
    </row>
    <row r="92" spans="1:7" ht="22.5" customHeight="1">
      <c r="A92" s="159"/>
      <c r="C92" s="147"/>
      <c r="D92" s="147"/>
      <c r="E92" s="193"/>
      <c r="F92" s="147"/>
      <c r="G92" s="148"/>
    </row>
    <row r="93" spans="1:7" ht="22.5" customHeight="1">
      <c r="A93" s="159"/>
      <c r="C93" s="147"/>
      <c r="D93" s="147"/>
      <c r="E93" s="193"/>
      <c r="F93" s="147"/>
      <c r="G93" s="148"/>
    </row>
    <row r="94" spans="1:7" ht="22.5" customHeight="1" thickBot="1">
      <c r="A94" s="159"/>
      <c r="C94" s="147"/>
      <c r="D94" s="147"/>
      <c r="E94" s="193"/>
      <c r="F94" s="147"/>
      <c r="G94" s="148"/>
    </row>
    <row r="95" spans="1:7" ht="42.6" customHeight="1" thickBot="1">
      <c r="A95" s="151" t="s">
        <v>283</v>
      </c>
      <c r="B95" s="158" t="s">
        <v>168</v>
      </c>
      <c r="C95" s="139" t="s">
        <v>169</v>
      </c>
      <c r="D95" s="139" t="s">
        <v>170</v>
      </c>
      <c r="E95" s="191" t="s">
        <v>546</v>
      </c>
      <c r="F95" s="140" t="s">
        <v>437</v>
      </c>
      <c r="G95" s="141" t="s">
        <v>438</v>
      </c>
    </row>
    <row r="96" spans="1:7" ht="22.5" customHeight="1">
      <c r="A96" s="316">
        <v>4</v>
      </c>
      <c r="B96" s="318" t="s">
        <v>415</v>
      </c>
      <c r="C96" s="129" t="s">
        <v>319</v>
      </c>
      <c r="D96" s="129" t="str">
        <f>"کيلوگرم"</f>
        <v>کيلوگرم</v>
      </c>
      <c r="E96" s="194">
        <v>0.03</v>
      </c>
      <c r="F96" s="122">
        <f>F65</f>
        <v>4000000</v>
      </c>
      <c r="G96" s="122">
        <f t="shared" si="3"/>
        <v>120000</v>
      </c>
    </row>
    <row r="97" spans="1:7" ht="22.5" customHeight="1">
      <c r="A97" s="317"/>
      <c r="B97" s="318"/>
      <c r="C97" s="129" t="str">
        <f>"برنج ايراني درجه 1"</f>
        <v>برنج ايراني درجه 1</v>
      </c>
      <c r="D97" s="129" t="str">
        <f>"کيلوگرم"</f>
        <v>کيلوگرم</v>
      </c>
      <c r="E97" s="194">
        <v>0.155</v>
      </c>
      <c r="F97" s="122">
        <f>F66</f>
        <v>1200000</v>
      </c>
      <c r="G97" s="122">
        <f t="shared" si="3"/>
        <v>186000</v>
      </c>
    </row>
    <row r="98" spans="1:7" ht="22.5" customHeight="1">
      <c r="A98" s="317"/>
      <c r="B98" s="318"/>
      <c r="C98" s="129" t="s">
        <v>318</v>
      </c>
      <c r="D98" s="129" t="str">
        <f>"کيلوگرم"</f>
        <v>کيلوگرم</v>
      </c>
      <c r="E98" s="194">
        <v>7.0000000000000007E-2</v>
      </c>
      <c r="F98" s="122">
        <f>F67</f>
        <v>6500000</v>
      </c>
      <c r="G98" s="122">
        <f t="shared" si="3"/>
        <v>455000.00000000006</v>
      </c>
    </row>
    <row r="99" spans="1:7" ht="22.5" customHeight="1">
      <c r="A99" s="317"/>
      <c r="B99" s="318"/>
      <c r="C99" s="129" t="s">
        <v>320</v>
      </c>
      <c r="D99" s="129" t="str">
        <f>"کيلوگرم"</f>
        <v>کيلوگرم</v>
      </c>
      <c r="E99" s="194">
        <v>0.15</v>
      </c>
      <c r="F99" s="122">
        <f>F35</f>
        <v>1000000</v>
      </c>
      <c r="G99" s="122">
        <f t="shared" si="3"/>
        <v>150000</v>
      </c>
    </row>
    <row r="100" spans="1:7" ht="22.5" customHeight="1">
      <c r="A100" s="317"/>
      <c r="B100" s="318"/>
      <c r="C100" s="129" t="str">
        <f>"نان لواش  بسته بندي 80 گرمي"</f>
        <v>نان لواش  بسته بندي 80 گرمي</v>
      </c>
      <c r="D100" s="129" t="s">
        <v>11</v>
      </c>
      <c r="E100" s="194">
        <v>1</v>
      </c>
      <c r="F100" s="122">
        <f>F68</f>
        <v>70000</v>
      </c>
      <c r="G100" s="122">
        <f t="shared" si="3"/>
        <v>70000</v>
      </c>
    </row>
    <row r="101" spans="1:7" ht="22.5" customHeight="1">
      <c r="A101" s="317"/>
      <c r="B101" s="318"/>
      <c r="C101" s="129" t="s">
        <v>5</v>
      </c>
      <c r="D101" s="129" t="str">
        <f>"کيلوگرم"</f>
        <v>کيلوگرم</v>
      </c>
      <c r="E101" s="194">
        <v>0.1</v>
      </c>
      <c r="F101" s="122">
        <f>F5</f>
        <v>250000</v>
      </c>
      <c r="G101" s="122">
        <f t="shared" si="3"/>
        <v>25000</v>
      </c>
    </row>
    <row r="102" spans="1:7" ht="22.5" customHeight="1">
      <c r="A102" s="317"/>
      <c r="B102" s="318"/>
      <c r="C102" s="112" t="s">
        <v>370</v>
      </c>
      <c r="D102" s="129" t="s">
        <v>173</v>
      </c>
      <c r="E102" s="194">
        <v>1</v>
      </c>
      <c r="F102" s="122">
        <f t="shared" ref="F102:F108" si="4">F70</f>
        <v>10000</v>
      </c>
      <c r="G102" s="122">
        <f t="shared" si="3"/>
        <v>10000</v>
      </c>
    </row>
    <row r="103" spans="1:7" ht="22.5" customHeight="1">
      <c r="A103" s="317"/>
      <c r="B103" s="318"/>
      <c r="C103" s="129" t="s">
        <v>2</v>
      </c>
      <c r="D103" s="129" t="str">
        <f>"کيلوگرم"</f>
        <v>کيلوگرم</v>
      </c>
      <c r="E103" s="194">
        <v>0.02</v>
      </c>
      <c r="F103" s="122">
        <f t="shared" si="4"/>
        <v>700000</v>
      </c>
      <c r="G103" s="122">
        <f t="shared" si="3"/>
        <v>14000</v>
      </c>
    </row>
    <row r="104" spans="1:7" ht="22.5" customHeight="1">
      <c r="A104" s="317"/>
      <c r="B104" s="318"/>
      <c r="C104" s="129" t="s">
        <v>3</v>
      </c>
      <c r="D104" s="129" t="s">
        <v>4</v>
      </c>
      <c r="E104" s="194">
        <v>0.05</v>
      </c>
      <c r="F104" s="122">
        <f t="shared" si="4"/>
        <v>500000</v>
      </c>
      <c r="G104" s="122">
        <f t="shared" si="3"/>
        <v>25000</v>
      </c>
    </row>
    <row r="105" spans="1:7" ht="22.5" customHeight="1">
      <c r="A105" s="317"/>
      <c r="B105" s="318"/>
      <c r="C105" s="129" t="s">
        <v>6</v>
      </c>
      <c r="D105" s="129" t="str">
        <f>"کيلوگرم"</f>
        <v>کيلوگرم</v>
      </c>
      <c r="E105" s="194">
        <v>0.05</v>
      </c>
      <c r="F105" s="122">
        <f t="shared" si="4"/>
        <v>250000</v>
      </c>
      <c r="G105" s="122">
        <f t="shared" si="3"/>
        <v>12500</v>
      </c>
    </row>
    <row r="106" spans="1:7" ht="22.5" customHeight="1">
      <c r="A106" s="317"/>
      <c r="B106" s="318"/>
      <c r="C106" s="129" t="s">
        <v>7</v>
      </c>
      <c r="D106" s="129" t="str">
        <f>"کيلوگرم"</f>
        <v>کيلوگرم</v>
      </c>
      <c r="E106" s="194">
        <v>1E-4</v>
      </c>
      <c r="F106" s="122">
        <f t="shared" si="4"/>
        <v>700000</v>
      </c>
      <c r="G106" s="122">
        <f t="shared" si="3"/>
        <v>70</v>
      </c>
    </row>
    <row r="107" spans="1:7" ht="22.5" customHeight="1">
      <c r="A107" s="317"/>
      <c r="B107" s="318"/>
      <c r="C107" s="129" t="s">
        <v>322</v>
      </c>
      <c r="D107" s="129" t="s">
        <v>10</v>
      </c>
      <c r="E107" s="194">
        <v>1</v>
      </c>
      <c r="F107" s="122">
        <f t="shared" si="4"/>
        <v>50000</v>
      </c>
      <c r="G107" s="122">
        <f t="shared" si="3"/>
        <v>50000</v>
      </c>
    </row>
    <row r="108" spans="1:7" ht="22.5" customHeight="1">
      <c r="A108" s="317"/>
      <c r="B108" s="318"/>
      <c r="C108" s="129" t="s">
        <v>321</v>
      </c>
      <c r="D108" s="129" t="str">
        <f>"کيلوگرم"</f>
        <v>کيلوگرم</v>
      </c>
      <c r="E108" s="194">
        <v>5.0000000000000001E-3</v>
      </c>
      <c r="F108" s="122">
        <f t="shared" si="4"/>
        <v>25000</v>
      </c>
      <c r="G108" s="122">
        <f>F108</f>
        <v>25000</v>
      </c>
    </row>
    <row r="109" spans="1:7" ht="22.5" customHeight="1">
      <c r="A109" s="317"/>
      <c r="B109" s="318"/>
      <c r="C109" s="291" t="s">
        <v>400</v>
      </c>
      <c r="D109" s="291"/>
      <c r="E109" s="291"/>
      <c r="F109" s="291"/>
      <c r="G109" s="127">
        <f>SUM(G96:G108)</f>
        <v>1142570</v>
      </c>
    </row>
    <row r="110" spans="1:7" ht="22.5" customHeight="1">
      <c r="A110" s="317"/>
      <c r="B110" s="318"/>
      <c r="C110" s="252" t="s">
        <v>529</v>
      </c>
      <c r="D110" s="252"/>
      <c r="E110" s="252"/>
      <c r="F110" s="252"/>
      <c r="G110" s="122">
        <f>G78</f>
        <v>21000</v>
      </c>
    </row>
    <row r="111" spans="1:7" ht="22.5" customHeight="1">
      <c r="A111" s="317"/>
      <c r="B111" s="318"/>
      <c r="C111" s="252" t="s">
        <v>530</v>
      </c>
      <c r="D111" s="252"/>
      <c r="E111" s="252"/>
      <c r="F111" s="252"/>
      <c r="G111" s="122">
        <f>G79</f>
        <v>190000</v>
      </c>
    </row>
    <row r="112" spans="1:7" ht="22.5" customHeight="1" thickBot="1">
      <c r="A112" s="317"/>
      <c r="B112" s="318"/>
      <c r="C112" s="253" t="s">
        <v>531</v>
      </c>
      <c r="D112" s="253"/>
      <c r="E112" s="253"/>
      <c r="F112" s="253"/>
      <c r="G112" s="150">
        <f>(G109+G110+G111)*8%</f>
        <v>108285.6</v>
      </c>
    </row>
    <row r="113" spans="1:7" ht="22.5" customHeight="1" thickBot="1">
      <c r="A113" s="320"/>
      <c r="B113" s="321"/>
      <c r="C113" s="260" t="s">
        <v>532</v>
      </c>
      <c r="D113" s="261"/>
      <c r="E113" s="261"/>
      <c r="F113" s="262"/>
      <c r="G113" s="131">
        <f>SUM(G109:G112)+145000</f>
        <v>1606855.6</v>
      </c>
    </row>
    <row r="114" spans="1:7" ht="22.5" customHeight="1">
      <c r="A114" s="159"/>
      <c r="C114" s="147"/>
      <c r="D114" s="147"/>
      <c r="E114" s="193"/>
      <c r="F114" s="147"/>
      <c r="G114" s="148"/>
    </row>
    <row r="115" spans="1:7" ht="22.5" customHeight="1">
      <c r="A115" s="159"/>
      <c r="C115" s="147"/>
      <c r="D115" s="147"/>
      <c r="E115" s="193"/>
      <c r="F115" s="147"/>
      <c r="G115" s="148"/>
    </row>
    <row r="116" spans="1:7" ht="244.5" customHeight="1">
      <c r="A116" s="159"/>
      <c r="C116" s="147"/>
      <c r="D116" s="147"/>
      <c r="E116" s="193"/>
      <c r="F116" s="147"/>
      <c r="G116" s="148"/>
    </row>
    <row r="117" spans="1:7" ht="42.6" customHeight="1">
      <c r="A117" s="130" t="s">
        <v>283</v>
      </c>
      <c r="B117" s="132" t="s">
        <v>168</v>
      </c>
      <c r="C117" s="137" t="s">
        <v>169</v>
      </c>
      <c r="D117" s="137" t="s">
        <v>170</v>
      </c>
      <c r="E117" s="195" t="s">
        <v>546</v>
      </c>
      <c r="F117" s="153" t="s">
        <v>437</v>
      </c>
      <c r="G117" s="153" t="s">
        <v>438</v>
      </c>
    </row>
    <row r="118" spans="1:7" ht="22.5" customHeight="1">
      <c r="A118" s="291">
        <v>5</v>
      </c>
      <c r="B118" s="279" t="s">
        <v>245</v>
      </c>
      <c r="C118" s="129" t="str">
        <f>"برنج ايراني درجه 1"</f>
        <v>برنج ايراني درجه 1</v>
      </c>
      <c r="D118" s="129" t="str">
        <f>"کيلوگرم"</f>
        <v>کيلوگرم</v>
      </c>
      <c r="E118" s="168">
        <v>0.155</v>
      </c>
      <c r="F118" s="122">
        <f>F97</f>
        <v>1200000</v>
      </c>
      <c r="G118" s="122">
        <f t="shared" si="3"/>
        <v>186000</v>
      </c>
    </row>
    <row r="119" spans="1:7" ht="22.5" customHeight="1">
      <c r="A119" s="291"/>
      <c r="B119" s="280"/>
      <c r="C119" s="129" t="s">
        <v>320</v>
      </c>
      <c r="D119" s="129" t="str">
        <f>"کيلوگرم"</f>
        <v>کيلوگرم</v>
      </c>
      <c r="E119" s="168">
        <v>0.2</v>
      </c>
      <c r="F119" s="122">
        <f>F99</f>
        <v>1000000</v>
      </c>
      <c r="G119" s="122">
        <f t="shared" si="3"/>
        <v>200000</v>
      </c>
    </row>
    <row r="120" spans="1:7" ht="22.5" customHeight="1">
      <c r="A120" s="291"/>
      <c r="B120" s="280"/>
      <c r="C120" s="129" t="s">
        <v>5</v>
      </c>
      <c r="D120" s="129" t="str">
        <f>"کيلوگرم"</f>
        <v>کيلوگرم</v>
      </c>
      <c r="E120" s="168">
        <v>0.1</v>
      </c>
      <c r="F120" s="122">
        <f>F101</f>
        <v>250000</v>
      </c>
      <c r="G120" s="122">
        <f t="shared" si="3"/>
        <v>25000</v>
      </c>
    </row>
    <row r="121" spans="1:7" ht="22.5" customHeight="1">
      <c r="A121" s="291"/>
      <c r="B121" s="280"/>
      <c r="C121" s="129" t="s">
        <v>15</v>
      </c>
      <c r="D121" s="129" t="s">
        <v>16</v>
      </c>
      <c r="E121" s="168">
        <v>5.0000000000000001E-3</v>
      </c>
      <c r="F121" s="122">
        <f>F36</f>
        <v>30000</v>
      </c>
      <c r="G121" s="122">
        <f>F121</f>
        <v>30000</v>
      </c>
    </row>
    <row r="122" spans="1:7" ht="22.5" customHeight="1">
      <c r="A122" s="291"/>
      <c r="B122" s="280"/>
      <c r="C122" s="129" t="str">
        <f>"نان لواش  بسته بندي 80 گرمي"</f>
        <v>نان لواش  بسته بندي 80 گرمي</v>
      </c>
      <c r="D122" s="129" t="s">
        <v>11</v>
      </c>
      <c r="E122" s="168">
        <v>1</v>
      </c>
      <c r="F122" s="122">
        <f>F100</f>
        <v>70000</v>
      </c>
      <c r="G122" s="122">
        <f t="shared" si="3"/>
        <v>70000</v>
      </c>
    </row>
    <row r="123" spans="1:7" ht="22.5" customHeight="1">
      <c r="A123" s="291"/>
      <c r="B123" s="280"/>
      <c r="C123" s="112" t="s">
        <v>370</v>
      </c>
      <c r="D123" s="129" t="s">
        <v>173</v>
      </c>
      <c r="E123" s="168">
        <v>1</v>
      </c>
      <c r="F123" s="122">
        <f>F102</f>
        <v>10000</v>
      </c>
      <c r="G123" s="122">
        <f t="shared" ref="G123:G133" si="5">F123*E123</f>
        <v>10000</v>
      </c>
    </row>
    <row r="124" spans="1:7" ht="22.5" customHeight="1">
      <c r="A124" s="291"/>
      <c r="B124" s="280"/>
      <c r="C124" s="129" t="s">
        <v>2</v>
      </c>
      <c r="D124" s="129" t="str">
        <f>"کيلوگرم"</f>
        <v>کيلوگرم</v>
      </c>
      <c r="E124" s="168">
        <v>5.0000000000000001E-3</v>
      </c>
      <c r="F124" s="122">
        <f>F103</f>
        <v>700000</v>
      </c>
      <c r="G124" s="122">
        <f t="shared" si="5"/>
        <v>3500</v>
      </c>
    </row>
    <row r="125" spans="1:7" ht="22.5" customHeight="1">
      <c r="A125" s="291"/>
      <c r="B125" s="280"/>
      <c r="C125" s="129" t="s">
        <v>3</v>
      </c>
      <c r="D125" s="129" t="s">
        <v>4</v>
      </c>
      <c r="E125" s="168">
        <v>5.0000000000000001E-3</v>
      </c>
      <c r="F125" s="122">
        <f>F104</f>
        <v>500000</v>
      </c>
      <c r="G125" s="122">
        <f t="shared" si="5"/>
        <v>2500</v>
      </c>
    </row>
    <row r="126" spans="1:7" ht="22.5" customHeight="1">
      <c r="A126" s="291"/>
      <c r="B126" s="280"/>
      <c r="C126" s="129" t="s">
        <v>22</v>
      </c>
      <c r="D126" s="129" t="str">
        <f t="shared" ref="D126:D133" si="6">"کيلوگرم"</f>
        <v>کيلوگرم</v>
      </c>
      <c r="E126" s="168">
        <v>4.0000000000000001E-3</v>
      </c>
      <c r="F126" s="122">
        <f>F45</f>
        <v>5000000</v>
      </c>
      <c r="G126" s="122">
        <f t="shared" si="5"/>
        <v>20000</v>
      </c>
    </row>
    <row r="127" spans="1:7" ht="22.5" customHeight="1">
      <c r="A127" s="291"/>
      <c r="B127" s="280"/>
      <c r="C127" s="129" t="s">
        <v>7</v>
      </c>
      <c r="D127" s="129" t="str">
        <f t="shared" si="6"/>
        <v>کيلوگرم</v>
      </c>
      <c r="E127" s="168">
        <v>0.01</v>
      </c>
      <c r="F127" s="122">
        <f>F106</f>
        <v>700000</v>
      </c>
      <c r="G127" s="122">
        <f t="shared" si="5"/>
        <v>7000</v>
      </c>
    </row>
    <row r="128" spans="1:7" ht="22.5" customHeight="1">
      <c r="A128" s="291"/>
      <c r="B128" s="280"/>
      <c r="C128" s="129" t="s">
        <v>20</v>
      </c>
      <c r="D128" s="129" t="str">
        <f t="shared" si="6"/>
        <v>کيلوگرم</v>
      </c>
      <c r="E128" s="168">
        <v>0.02</v>
      </c>
      <c r="F128" s="122">
        <f>F48</f>
        <v>400000</v>
      </c>
      <c r="G128" s="122">
        <f t="shared" si="5"/>
        <v>8000</v>
      </c>
    </row>
    <row r="129" spans="1:7" ht="22.5" customHeight="1">
      <c r="A129" s="291"/>
      <c r="B129" s="280"/>
      <c r="C129" s="129" t="s">
        <v>6</v>
      </c>
      <c r="D129" s="129" t="str">
        <f t="shared" si="6"/>
        <v>کيلوگرم</v>
      </c>
      <c r="E129" s="168">
        <v>0.03</v>
      </c>
      <c r="F129" s="122">
        <f>F105</f>
        <v>250000</v>
      </c>
      <c r="G129" s="122">
        <f t="shared" si="5"/>
        <v>7500</v>
      </c>
    </row>
    <row r="130" spans="1:7" ht="22.5" customHeight="1">
      <c r="A130" s="291"/>
      <c r="B130" s="280"/>
      <c r="C130" s="129" t="s">
        <v>23</v>
      </c>
      <c r="D130" s="129" t="str">
        <f t="shared" si="6"/>
        <v>کيلوگرم</v>
      </c>
      <c r="E130" s="168">
        <v>0.01</v>
      </c>
      <c r="F130" s="122">
        <f>F43</f>
        <v>25000</v>
      </c>
      <c r="G130" s="122">
        <f>F130</f>
        <v>25000</v>
      </c>
    </row>
    <row r="131" spans="1:7" ht="22.5" customHeight="1">
      <c r="A131" s="291"/>
      <c r="B131" s="280"/>
      <c r="C131" s="129" t="s">
        <v>9</v>
      </c>
      <c r="D131" s="129" t="str">
        <f t="shared" si="6"/>
        <v>کيلوگرم</v>
      </c>
      <c r="E131" s="168">
        <v>3.0000000000000001E-3</v>
      </c>
      <c r="F131" s="122">
        <f>F108</f>
        <v>25000</v>
      </c>
      <c r="G131" s="122">
        <f>F131</f>
        <v>25000</v>
      </c>
    </row>
    <row r="132" spans="1:7" ht="22.5" customHeight="1">
      <c r="A132" s="291"/>
      <c r="B132" s="280"/>
      <c r="C132" s="129" t="s">
        <v>17</v>
      </c>
      <c r="D132" s="129" t="str">
        <f t="shared" si="6"/>
        <v>کيلوگرم</v>
      </c>
      <c r="E132" s="168">
        <v>0.01</v>
      </c>
      <c r="F132" s="122">
        <f>'مواد غذایی'!H15</f>
        <v>500000</v>
      </c>
      <c r="G132" s="122">
        <f t="shared" si="5"/>
        <v>5000</v>
      </c>
    </row>
    <row r="133" spans="1:7" ht="22.5" customHeight="1" thickBot="1">
      <c r="A133" s="291"/>
      <c r="B133" s="280"/>
      <c r="C133" s="119" t="s">
        <v>307</v>
      </c>
      <c r="D133" s="119" t="str">
        <f t="shared" si="6"/>
        <v>کيلوگرم</v>
      </c>
      <c r="E133" s="196">
        <v>0.01</v>
      </c>
      <c r="F133" s="179">
        <f>'مواد غذایی'!AB8</f>
        <v>450000</v>
      </c>
      <c r="G133" s="179">
        <f t="shared" si="5"/>
        <v>4500</v>
      </c>
    </row>
    <row r="134" spans="1:7" ht="22.5" customHeight="1" thickBot="1">
      <c r="A134" s="291"/>
      <c r="B134" s="281"/>
      <c r="C134" s="249" t="s">
        <v>400</v>
      </c>
      <c r="D134" s="250"/>
      <c r="E134" s="250"/>
      <c r="F134" s="274"/>
      <c r="G134" s="131">
        <f>SUM(G118:G133)</f>
        <v>629000</v>
      </c>
    </row>
    <row r="135" spans="1:7" ht="22.5" customHeight="1">
      <c r="A135" s="291"/>
      <c r="B135" s="280"/>
      <c r="C135" s="248" t="s">
        <v>529</v>
      </c>
      <c r="D135" s="248"/>
      <c r="E135" s="248"/>
      <c r="F135" s="248"/>
      <c r="G135" s="143">
        <f>G110</f>
        <v>21000</v>
      </c>
    </row>
    <row r="136" spans="1:7" ht="22.5" customHeight="1">
      <c r="A136" s="291"/>
      <c r="B136" s="280"/>
      <c r="C136" s="252" t="s">
        <v>530</v>
      </c>
      <c r="D136" s="252"/>
      <c r="E136" s="252"/>
      <c r="F136" s="252"/>
      <c r="G136" s="122">
        <f>G111</f>
        <v>190000</v>
      </c>
    </row>
    <row r="137" spans="1:7" ht="22.5" customHeight="1" thickBot="1">
      <c r="A137" s="291"/>
      <c r="B137" s="280"/>
      <c r="C137" s="253" t="s">
        <v>531</v>
      </c>
      <c r="D137" s="253"/>
      <c r="E137" s="253"/>
      <c r="F137" s="253"/>
      <c r="G137" s="150">
        <f>(G134+G135+G136)*8%</f>
        <v>67200</v>
      </c>
    </row>
    <row r="138" spans="1:7" ht="22.5" customHeight="1" thickBot="1">
      <c r="A138" s="291"/>
      <c r="B138" s="282"/>
      <c r="C138" s="260" t="s">
        <v>532</v>
      </c>
      <c r="D138" s="261"/>
      <c r="E138" s="261"/>
      <c r="F138" s="261"/>
      <c r="G138" s="152">
        <f>SUM(G135:G137,G134)+200000</f>
        <v>1107200</v>
      </c>
    </row>
    <row r="139" spans="1:7" ht="22.5" customHeight="1">
      <c r="A139" s="159"/>
      <c r="C139" s="147"/>
      <c r="D139" s="147"/>
      <c r="E139" s="193"/>
      <c r="F139" s="147"/>
      <c r="G139" s="148"/>
    </row>
    <row r="140" spans="1:7" ht="22.5" customHeight="1">
      <c r="A140" s="159"/>
      <c r="C140" s="147"/>
      <c r="D140" s="147"/>
      <c r="E140" s="193"/>
      <c r="F140" s="147"/>
      <c r="G140" s="148"/>
    </row>
    <row r="141" spans="1:7" ht="175.5" customHeight="1">
      <c r="A141" s="159"/>
      <c r="C141" s="147"/>
      <c r="D141" s="147"/>
      <c r="E141" s="193"/>
      <c r="F141" s="147"/>
      <c r="G141" s="148"/>
    </row>
    <row r="142" spans="1:7" ht="42.6" customHeight="1">
      <c r="A142" s="130" t="s">
        <v>283</v>
      </c>
      <c r="B142" s="132" t="s">
        <v>168</v>
      </c>
      <c r="C142" s="137" t="s">
        <v>169</v>
      </c>
      <c r="D142" s="137" t="s">
        <v>170</v>
      </c>
      <c r="E142" s="195" t="s">
        <v>546</v>
      </c>
      <c r="F142" s="153" t="s">
        <v>437</v>
      </c>
      <c r="G142" s="153" t="s">
        <v>438</v>
      </c>
    </row>
    <row r="143" spans="1:7" ht="22.5" customHeight="1">
      <c r="A143" s="316">
        <v>6</v>
      </c>
      <c r="B143" s="279" t="s">
        <v>21</v>
      </c>
      <c r="C143" s="129" t="s">
        <v>323</v>
      </c>
      <c r="D143" s="129" t="str">
        <f>"کيلوگرم"</f>
        <v>کيلوگرم</v>
      </c>
      <c r="E143" s="168">
        <v>0.32</v>
      </c>
      <c r="F143" s="122">
        <f>'مواد غذایی'!C9</f>
        <v>1000000</v>
      </c>
      <c r="G143" s="122">
        <f t="shared" ref="G143:G185" si="7">F143*E143</f>
        <v>320000</v>
      </c>
    </row>
    <row r="144" spans="1:7" ht="22.5" customHeight="1">
      <c r="A144" s="317"/>
      <c r="B144" s="280"/>
      <c r="C144" s="129" t="s">
        <v>17</v>
      </c>
      <c r="D144" s="129" t="str">
        <f>"کيلوگرم"</f>
        <v>کيلوگرم</v>
      </c>
      <c r="E144" s="168">
        <v>0.02</v>
      </c>
      <c r="F144" s="122">
        <f>F132</f>
        <v>500000</v>
      </c>
      <c r="G144" s="122">
        <f t="shared" si="7"/>
        <v>10000</v>
      </c>
    </row>
    <row r="145" spans="1:7" ht="22.5" customHeight="1">
      <c r="A145" s="317"/>
      <c r="B145" s="280"/>
      <c r="C145" s="129" t="s">
        <v>13</v>
      </c>
      <c r="D145" s="129" t="str">
        <f>"کيلوگرم"</f>
        <v>کيلوگرم</v>
      </c>
      <c r="E145" s="168">
        <v>0.01</v>
      </c>
      <c r="F145" s="122">
        <f>'مواد غذایی'!H23</f>
        <v>2000000</v>
      </c>
      <c r="G145" s="122">
        <f t="shared" si="7"/>
        <v>20000</v>
      </c>
    </row>
    <row r="146" spans="1:7" ht="22.5" customHeight="1">
      <c r="A146" s="317"/>
      <c r="B146" s="280"/>
      <c r="C146" s="129" t="s">
        <v>7</v>
      </c>
      <c r="D146" s="129" t="str">
        <f>"کيلوگرم"</f>
        <v>کيلوگرم</v>
      </c>
      <c r="E146" s="168">
        <v>0.02</v>
      </c>
      <c r="F146" s="122">
        <f>F127</f>
        <v>700000</v>
      </c>
      <c r="G146" s="122">
        <f t="shared" si="7"/>
        <v>14000</v>
      </c>
    </row>
    <row r="147" spans="1:7" ht="22.5" customHeight="1">
      <c r="A147" s="317"/>
      <c r="B147" s="280"/>
      <c r="C147" s="129" t="s">
        <v>15</v>
      </c>
      <c r="D147" s="129" t="s">
        <v>16</v>
      </c>
      <c r="E147" s="168">
        <v>5.9999999999999995E-4</v>
      </c>
      <c r="F147" s="122">
        <f>F121</f>
        <v>30000</v>
      </c>
      <c r="G147" s="122">
        <f t="shared" si="7"/>
        <v>18</v>
      </c>
    </row>
    <row r="148" spans="1:7" ht="22.5" customHeight="1">
      <c r="A148" s="317"/>
      <c r="B148" s="280"/>
      <c r="C148" s="129" t="str">
        <f>"برنج ايراني درجه 1"</f>
        <v>برنج ايراني درجه 1</v>
      </c>
      <c r="D148" s="129" t="str">
        <f>"کيلوگرم"</f>
        <v>کيلوگرم</v>
      </c>
      <c r="E148" s="168">
        <v>0.15</v>
      </c>
      <c r="F148" s="122">
        <f>F118</f>
        <v>1200000</v>
      </c>
      <c r="G148" s="122">
        <f t="shared" si="7"/>
        <v>180000</v>
      </c>
    </row>
    <row r="149" spans="1:7" ht="22.5" customHeight="1">
      <c r="A149" s="317"/>
      <c r="B149" s="280"/>
      <c r="C149" s="129" t="str">
        <f>"نان لواش  بسته بندي 80 گرمي"</f>
        <v>نان لواش  بسته بندي 80 گرمي</v>
      </c>
      <c r="D149" s="129" t="s">
        <v>11</v>
      </c>
      <c r="E149" s="168">
        <v>1</v>
      </c>
      <c r="F149" s="122">
        <f>F122</f>
        <v>70000</v>
      </c>
      <c r="G149" s="122">
        <f t="shared" si="7"/>
        <v>70000</v>
      </c>
    </row>
    <row r="150" spans="1:7" ht="22.5" customHeight="1">
      <c r="A150" s="317"/>
      <c r="B150" s="280"/>
      <c r="C150" s="112" t="s">
        <v>370</v>
      </c>
      <c r="D150" s="129" t="s">
        <v>173</v>
      </c>
      <c r="E150" s="168">
        <v>1</v>
      </c>
      <c r="F150" s="122">
        <f>F123</f>
        <v>10000</v>
      </c>
      <c r="G150" s="122">
        <f t="shared" si="7"/>
        <v>10000</v>
      </c>
    </row>
    <row r="151" spans="1:7" ht="22.5" customHeight="1">
      <c r="A151" s="317"/>
      <c r="B151" s="280"/>
      <c r="C151" s="129" t="s">
        <v>2</v>
      </c>
      <c r="D151" s="129" t="str">
        <f>"کيلوگرم"</f>
        <v>کيلوگرم</v>
      </c>
      <c r="E151" s="168">
        <v>0.02</v>
      </c>
      <c r="F151" s="122">
        <f>F124</f>
        <v>700000</v>
      </c>
      <c r="G151" s="122">
        <f t="shared" si="7"/>
        <v>14000</v>
      </c>
    </row>
    <row r="152" spans="1:7" ht="22.5" customHeight="1">
      <c r="A152" s="317"/>
      <c r="B152" s="280"/>
      <c r="C152" s="129" t="s">
        <v>3</v>
      </c>
      <c r="D152" s="129" t="s">
        <v>4</v>
      </c>
      <c r="E152" s="168">
        <v>5.0000000000000001E-3</v>
      </c>
      <c r="F152" s="122">
        <f>F125</f>
        <v>500000</v>
      </c>
      <c r="G152" s="122">
        <f t="shared" si="7"/>
        <v>2500</v>
      </c>
    </row>
    <row r="153" spans="1:7" ht="22.5" customHeight="1">
      <c r="A153" s="317"/>
      <c r="B153" s="280"/>
      <c r="C153" s="129" t="s">
        <v>246</v>
      </c>
      <c r="D153" s="129" t="str">
        <f t="shared" ref="D153:D159" si="8">"کيلوگرم"</f>
        <v>کيلوگرم</v>
      </c>
      <c r="E153" s="168">
        <v>5.0000000000000001E-3</v>
      </c>
      <c r="F153" s="122">
        <f>'مواد غذایی'!H7</f>
        <v>1000000</v>
      </c>
      <c r="G153" s="122">
        <f t="shared" si="7"/>
        <v>5000</v>
      </c>
    </row>
    <row r="154" spans="1:7" ht="22.5" customHeight="1">
      <c r="A154" s="317"/>
      <c r="B154" s="280"/>
      <c r="C154" s="129" t="s">
        <v>6</v>
      </c>
      <c r="D154" s="129" t="str">
        <f t="shared" si="8"/>
        <v>کيلوگرم</v>
      </c>
      <c r="E154" s="168">
        <v>3.5000000000000003E-2</v>
      </c>
      <c r="F154" s="122">
        <f>F129</f>
        <v>250000</v>
      </c>
      <c r="G154" s="122">
        <f t="shared" si="7"/>
        <v>8750</v>
      </c>
    </row>
    <row r="155" spans="1:7" ht="22.5" customHeight="1">
      <c r="A155" s="317"/>
      <c r="B155" s="280"/>
      <c r="C155" s="129" t="s">
        <v>14</v>
      </c>
      <c r="D155" s="129" t="str">
        <f t="shared" si="8"/>
        <v>کيلوگرم</v>
      </c>
      <c r="E155" s="168">
        <v>5.0000000000000001E-3</v>
      </c>
      <c r="F155" s="122">
        <f>'مواد غذایی'!H29</f>
        <v>350000</v>
      </c>
      <c r="G155" s="122">
        <f t="shared" si="7"/>
        <v>1750</v>
      </c>
    </row>
    <row r="156" spans="1:7" ht="22.5" customHeight="1">
      <c r="A156" s="317"/>
      <c r="B156" s="280"/>
      <c r="C156" s="129" t="s">
        <v>174</v>
      </c>
      <c r="D156" s="129" t="str">
        <f t="shared" si="8"/>
        <v>کيلوگرم</v>
      </c>
      <c r="E156" s="168">
        <v>0.08</v>
      </c>
      <c r="F156" s="122">
        <f>'مواد غذایی'!M19</f>
        <v>500000</v>
      </c>
      <c r="G156" s="122">
        <f t="shared" si="7"/>
        <v>40000</v>
      </c>
    </row>
    <row r="157" spans="1:7" ht="22.5" customHeight="1">
      <c r="A157" s="317"/>
      <c r="B157" s="280"/>
      <c r="C157" s="129" t="s">
        <v>19</v>
      </c>
      <c r="D157" s="129" t="str">
        <f t="shared" si="8"/>
        <v>کيلوگرم</v>
      </c>
      <c r="E157" s="168">
        <v>0.1</v>
      </c>
      <c r="F157" s="122">
        <f>'مواد غذایی'!M42</f>
        <v>300000</v>
      </c>
      <c r="G157" s="122">
        <f t="shared" si="7"/>
        <v>30000</v>
      </c>
    </row>
    <row r="158" spans="1:7" ht="22.5" customHeight="1">
      <c r="A158" s="317"/>
      <c r="B158" s="280"/>
      <c r="C158" s="129" t="s">
        <v>20</v>
      </c>
      <c r="D158" s="129" t="str">
        <f t="shared" si="8"/>
        <v>کيلوگرم</v>
      </c>
      <c r="E158" s="168">
        <v>0.1</v>
      </c>
      <c r="F158" s="122">
        <f>F128</f>
        <v>400000</v>
      </c>
      <c r="G158" s="122">
        <f t="shared" si="7"/>
        <v>40000</v>
      </c>
    </row>
    <row r="159" spans="1:7" ht="22.5" customHeight="1" thickBot="1">
      <c r="A159" s="317"/>
      <c r="B159" s="280"/>
      <c r="C159" s="119" t="s">
        <v>161</v>
      </c>
      <c r="D159" s="119" t="str">
        <f t="shared" si="8"/>
        <v>کيلوگرم</v>
      </c>
      <c r="E159" s="196">
        <v>5.0000000000000001E-3</v>
      </c>
      <c r="F159" s="179">
        <f>'مواد غذایی'!M24</f>
        <v>700000</v>
      </c>
      <c r="G159" s="179">
        <f t="shared" si="7"/>
        <v>3500</v>
      </c>
    </row>
    <row r="160" spans="1:7" ht="22.5" customHeight="1" thickBot="1">
      <c r="A160" s="317"/>
      <c r="B160" s="281"/>
      <c r="C160" s="249" t="s">
        <v>400</v>
      </c>
      <c r="D160" s="250"/>
      <c r="E160" s="250"/>
      <c r="F160" s="274"/>
      <c r="G160" s="131">
        <f>SUM(G143:G159)</f>
        <v>769518</v>
      </c>
    </row>
    <row r="161" spans="1:7" ht="22.5" customHeight="1">
      <c r="A161" s="317"/>
      <c r="B161" s="280"/>
      <c r="C161" s="248" t="s">
        <v>529</v>
      </c>
      <c r="D161" s="248"/>
      <c r="E161" s="248"/>
      <c r="F161" s="248"/>
      <c r="G161" s="143">
        <f>G135</f>
        <v>21000</v>
      </c>
    </row>
    <row r="162" spans="1:7" ht="22.5" customHeight="1">
      <c r="A162" s="317"/>
      <c r="B162" s="280"/>
      <c r="C162" s="252" t="s">
        <v>530</v>
      </c>
      <c r="D162" s="252"/>
      <c r="E162" s="252"/>
      <c r="F162" s="252"/>
      <c r="G162" s="122">
        <f>G136</f>
        <v>190000</v>
      </c>
    </row>
    <row r="163" spans="1:7" ht="22.5" customHeight="1" thickBot="1">
      <c r="A163" s="317"/>
      <c r="B163" s="280"/>
      <c r="C163" s="253" t="s">
        <v>531</v>
      </c>
      <c r="D163" s="253"/>
      <c r="E163" s="253"/>
      <c r="F163" s="253"/>
      <c r="G163" s="150">
        <f>(G160+G161+G162)*8%</f>
        <v>78441.440000000002</v>
      </c>
    </row>
    <row r="164" spans="1:7" ht="22.5" customHeight="1" thickBot="1">
      <c r="A164" s="317"/>
      <c r="B164" s="282"/>
      <c r="C164" s="260" t="s">
        <v>532</v>
      </c>
      <c r="D164" s="261"/>
      <c r="E164" s="261"/>
      <c r="F164" s="262"/>
      <c r="G164" s="131">
        <f>SUM(G160:G163)</f>
        <v>1058959.44</v>
      </c>
    </row>
    <row r="165" spans="1:7" ht="22.5" customHeight="1">
      <c r="A165" s="159"/>
      <c r="C165" s="147"/>
      <c r="D165" s="147"/>
      <c r="E165" s="193"/>
      <c r="F165" s="147"/>
      <c r="G165" s="148"/>
    </row>
    <row r="166" spans="1:7" ht="22.5" customHeight="1">
      <c r="A166" s="159"/>
      <c r="C166" s="147"/>
      <c r="D166" s="147"/>
      <c r="E166" s="193"/>
      <c r="F166" s="147"/>
      <c r="G166" s="148"/>
    </row>
    <row r="167" spans="1:7" ht="153" customHeight="1">
      <c r="A167" s="159"/>
      <c r="C167" s="147"/>
      <c r="D167" s="147"/>
      <c r="E167" s="193"/>
      <c r="F167" s="147"/>
      <c r="G167" s="148"/>
    </row>
    <row r="168" spans="1:7" ht="42.6" customHeight="1">
      <c r="A168" s="130" t="s">
        <v>283</v>
      </c>
      <c r="B168" s="132" t="s">
        <v>168</v>
      </c>
      <c r="C168" s="137" t="s">
        <v>169</v>
      </c>
      <c r="D168" s="137" t="s">
        <v>170</v>
      </c>
      <c r="E168" s="195" t="s">
        <v>546</v>
      </c>
      <c r="F168" s="153" t="s">
        <v>437</v>
      </c>
      <c r="G168" s="153" t="s">
        <v>438</v>
      </c>
    </row>
    <row r="169" spans="1:7" ht="22.5" customHeight="1">
      <c r="A169" s="316">
        <v>7</v>
      </c>
      <c r="B169" s="279" t="s">
        <v>404</v>
      </c>
      <c r="C169" s="129" t="s">
        <v>323</v>
      </c>
      <c r="D169" s="129" t="str">
        <f>"کيلوگرم"</f>
        <v>کيلوگرم</v>
      </c>
      <c r="E169" s="168">
        <v>0.32</v>
      </c>
      <c r="F169" s="122">
        <f>F143</f>
        <v>1000000</v>
      </c>
      <c r="G169" s="122">
        <f t="shared" si="7"/>
        <v>320000</v>
      </c>
    </row>
    <row r="170" spans="1:7" ht="22.5" customHeight="1">
      <c r="A170" s="317"/>
      <c r="B170" s="280"/>
      <c r="C170" s="129" t="s">
        <v>405</v>
      </c>
      <c r="D170" s="129" t="s">
        <v>10</v>
      </c>
      <c r="E170" s="168">
        <v>2</v>
      </c>
      <c r="F170" s="122">
        <f>'مواد غذایی'!AL30</f>
        <v>30000</v>
      </c>
      <c r="G170" s="122">
        <f t="shared" si="7"/>
        <v>60000</v>
      </c>
    </row>
    <row r="171" spans="1:7" ht="22.5" customHeight="1">
      <c r="A171" s="317"/>
      <c r="B171" s="280"/>
      <c r="C171" s="129" t="s">
        <v>7</v>
      </c>
      <c r="D171" s="129" t="str">
        <f>"کيلوگرم"</f>
        <v>کيلوگرم</v>
      </c>
      <c r="E171" s="168">
        <v>0.04</v>
      </c>
      <c r="F171" s="122">
        <f t="shared" ref="F171:F178" si="9">F146</f>
        <v>700000</v>
      </c>
      <c r="G171" s="122">
        <f t="shared" si="7"/>
        <v>28000</v>
      </c>
    </row>
    <row r="172" spans="1:7" ht="22.5" customHeight="1">
      <c r="A172" s="317"/>
      <c r="B172" s="280"/>
      <c r="C172" s="129" t="s">
        <v>15</v>
      </c>
      <c r="D172" s="129" t="s">
        <v>16</v>
      </c>
      <c r="E172" s="168">
        <v>5.9999999999999995E-4</v>
      </c>
      <c r="F172" s="122">
        <f t="shared" si="9"/>
        <v>30000</v>
      </c>
      <c r="G172" s="122">
        <f t="shared" si="7"/>
        <v>18</v>
      </c>
    </row>
    <row r="173" spans="1:7" ht="22.5" customHeight="1">
      <c r="A173" s="317"/>
      <c r="B173" s="280"/>
      <c r="C173" s="129" t="str">
        <f>"برنج ايراني درجه 1"</f>
        <v>برنج ايراني درجه 1</v>
      </c>
      <c r="D173" s="129" t="str">
        <f>"کيلوگرم"</f>
        <v>کيلوگرم</v>
      </c>
      <c r="E173" s="168">
        <v>0.155</v>
      </c>
      <c r="F173" s="122">
        <f t="shared" si="9"/>
        <v>1200000</v>
      </c>
      <c r="G173" s="122">
        <f t="shared" si="7"/>
        <v>186000</v>
      </c>
    </row>
    <row r="174" spans="1:7" ht="22.5" customHeight="1">
      <c r="A174" s="317"/>
      <c r="B174" s="280"/>
      <c r="C174" s="129" t="str">
        <f>"نان لواش  بسته بندي 80 گرمي"</f>
        <v>نان لواش  بسته بندي 80 گرمي</v>
      </c>
      <c r="D174" s="129" t="s">
        <v>11</v>
      </c>
      <c r="E174" s="168">
        <v>1</v>
      </c>
      <c r="F174" s="122">
        <f t="shared" si="9"/>
        <v>70000</v>
      </c>
      <c r="G174" s="122">
        <f t="shared" si="7"/>
        <v>70000</v>
      </c>
    </row>
    <row r="175" spans="1:7" ht="22.5" customHeight="1">
      <c r="A175" s="317"/>
      <c r="B175" s="280"/>
      <c r="C175" s="112" t="s">
        <v>370</v>
      </c>
      <c r="D175" s="129" t="s">
        <v>173</v>
      </c>
      <c r="E175" s="168">
        <v>1</v>
      </c>
      <c r="F175" s="122">
        <f t="shared" si="9"/>
        <v>10000</v>
      </c>
      <c r="G175" s="122">
        <f t="shared" si="7"/>
        <v>10000</v>
      </c>
    </row>
    <row r="176" spans="1:7" ht="22.5" customHeight="1">
      <c r="A176" s="317"/>
      <c r="B176" s="280"/>
      <c r="C176" s="129" t="s">
        <v>2</v>
      </c>
      <c r="D176" s="129" t="str">
        <f>"کيلوگرم"</f>
        <v>کيلوگرم</v>
      </c>
      <c r="E176" s="168">
        <v>0.02</v>
      </c>
      <c r="F176" s="122">
        <f t="shared" si="9"/>
        <v>700000</v>
      </c>
      <c r="G176" s="122">
        <f t="shared" si="7"/>
        <v>14000</v>
      </c>
    </row>
    <row r="177" spans="1:7" ht="22.5" customHeight="1">
      <c r="A177" s="317"/>
      <c r="B177" s="280"/>
      <c r="C177" s="129" t="s">
        <v>3</v>
      </c>
      <c r="D177" s="129" t="s">
        <v>4</v>
      </c>
      <c r="E177" s="168">
        <v>5.0000000000000001E-3</v>
      </c>
      <c r="F177" s="122">
        <f t="shared" si="9"/>
        <v>500000</v>
      </c>
      <c r="G177" s="122">
        <f t="shared" si="7"/>
        <v>2500</v>
      </c>
    </row>
    <row r="178" spans="1:7" ht="22.5" customHeight="1">
      <c r="A178" s="317"/>
      <c r="B178" s="280"/>
      <c r="C178" s="129" t="s">
        <v>246</v>
      </c>
      <c r="D178" s="129" t="str">
        <f t="shared" ref="D178:D185" si="10">"کيلوگرم"</f>
        <v>کيلوگرم</v>
      </c>
      <c r="E178" s="168">
        <v>5.0000000000000001E-3</v>
      </c>
      <c r="F178" s="122">
        <f t="shared" si="9"/>
        <v>1000000</v>
      </c>
      <c r="G178" s="122">
        <f t="shared" si="7"/>
        <v>5000</v>
      </c>
    </row>
    <row r="179" spans="1:7" ht="22.5" customHeight="1">
      <c r="A179" s="317"/>
      <c r="B179" s="280"/>
      <c r="C179" s="129" t="s">
        <v>374</v>
      </c>
      <c r="D179" s="129" t="str">
        <f t="shared" si="10"/>
        <v>کيلوگرم</v>
      </c>
      <c r="E179" s="168">
        <v>3.0000000000000001E-3</v>
      </c>
      <c r="F179" s="122">
        <f>'مواد غذایی'!AB6</f>
        <v>25000</v>
      </c>
      <c r="G179" s="122">
        <f t="shared" si="7"/>
        <v>75</v>
      </c>
    </row>
    <row r="180" spans="1:7" ht="22.5" customHeight="1">
      <c r="A180" s="317"/>
      <c r="B180" s="280"/>
      <c r="C180" s="129" t="s">
        <v>6</v>
      </c>
      <c r="D180" s="129" t="str">
        <f t="shared" si="10"/>
        <v>کيلوگرم</v>
      </c>
      <c r="E180" s="168">
        <v>3.5000000000000003E-2</v>
      </c>
      <c r="F180" s="122">
        <f t="shared" ref="F180:F185" si="11">F154</f>
        <v>250000</v>
      </c>
      <c r="G180" s="122">
        <f t="shared" si="7"/>
        <v>8750</v>
      </c>
    </row>
    <row r="181" spans="1:7" ht="22.5" customHeight="1">
      <c r="A181" s="317"/>
      <c r="B181" s="280"/>
      <c r="C181" s="129" t="s">
        <v>14</v>
      </c>
      <c r="D181" s="129" t="str">
        <f t="shared" si="10"/>
        <v>کيلوگرم</v>
      </c>
      <c r="E181" s="168">
        <v>5.0000000000000001E-3</v>
      </c>
      <c r="F181" s="122">
        <f t="shared" si="11"/>
        <v>350000</v>
      </c>
      <c r="G181" s="122">
        <f t="shared" si="7"/>
        <v>1750</v>
      </c>
    </row>
    <row r="182" spans="1:7" ht="22.5" customHeight="1">
      <c r="A182" s="317"/>
      <c r="B182" s="280"/>
      <c r="C182" s="129" t="s">
        <v>174</v>
      </c>
      <c r="D182" s="129" t="str">
        <f t="shared" si="10"/>
        <v>کيلوگرم</v>
      </c>
      <c r="E182" s="168">
        <v>0.08</v>
      </c>
      <c r="F182" s="122">
        <f t="shared" si="11"/>
        <v>500000</v>
      </c>
      <c r="G182" s="122">
        <f t="shared" si="7"/>
        <v>40000</v>
      </c>
    </row>
    <row r="183" spans="1:7" ht="22.5" customHeight="1">
      <c r="A183" s="317"/>
      <c r="B183" s="280"/>
      <c r="C183" s="129" t="s">
        <v>19</v>
      </c>
      <c r="D183" s="129" t="str">
        <f t="shared" si="10"/>
        <v>کيلوگرم</v>
      </c>
      <c r="E183" s="168">
        <v>0.1</v>
      </c>
      <c r="F183" s="122">
        <f t="shared" si="11"/>
        <v>300000</v>
      </c>
      <c r="G183" s="122">
        <f t="shared" si="7"/>
        <v>30000</v>
      </c>
    </row>
    <row r="184" spans="1:7" ht="22.5" customHeight="1">
      <c r="A184" s="317"/>
      <c r="B184" s="280"/>
      <c r="C184" s="129" t="s">
        <v>20</v>
      </c>
      <c r="D184" s="129" t="str">
        <f t="shared" si="10"/>
        <v>کيلوگرم</v>
      </c>
      <c r="E184" s="168">
        <v>0.1</v>
      </c>
      <c r="F184" s="122">
        <f t="shared" si="11"/>
        <v>400000</v>
      </c>
      <c r="G184" s="122">
        <f t="shared" si="7"/>
        <v>40000</v>
      </c>
    </row>
    <row r="185" spans="1:7" ht="22.5" customHeight="1" thickBot="1">
      <c r="A185" s="317"/>
      <c r="B185" s="280"/>
      <c r="C185" s="119" t="s">
        <v>161</v>
      </c>
      <c r="D185" s="119" t="str">
        <f t="shared" si="10"/>
        <v>کيلوگرم</v>
      </c>
      <c r="E185" s="196">
        <v>5.0000000000000001E-3</v>
      </c>
      <c r="F185" s="179">
        <f t="shared" si="11"/>
        <v>700000</v>
      </c>
      <c r="G185" s="179">
        <f t="shared" si="7"/>
        <v>3500</v>
      </c>
    </row>
    <row r="186" spans="1:7" ht="22.5" customHeight="1" thickBot="1">
      <c r="A186" s="317"/>
      <c r="B186" s="281"/>
      <c r="C186" s="249" t="s">
        <v>400</v>
      </c>
      <c r="D186" s="250"/>
      <c r="E186" s="250"/>
      <c r="F186" s="274"/>
      <c r="G186" s="131">
        <f>SUM(G169:G185)</f>
        <v>819593</v>
      </c>
    </row>
    <row r="187" spans="1:7" ht="22.5" customHeight="1">
      <c r="A187" s="317"/>
      <c r="B187" s="280"/>
      <c r="C187" s="248" t="s">
        <v>529</v>
      </c>
      <c r="D187" s="248"/>
      <c r="E187" s="248"/>
      <c r="F187" s="248"/>
      <c r="G187" s="143">
        <f>G161</f>
        <v>21000</v>
      </c>
    </row>
    <row r="188" spans="1:7" ht="22.5" customHeight="1">
      <c r="A188" s="317"/>
      <c r="B188" s="280"/>
      <c r="C188" s="252" t="s">
        <v>530</v>
      </c>
      <c r="D188" s="252"/>
      <c r="E188" s="252"/>
      <c r="F188" s="252"/>
      <c r="G188" s="122">
        <f>G162</f>
        <v>190000</v>
      </c>
    </row>
    <row r="189" spans="1:7" ht="22.5" customHeight="1" thickBot="1">
      <c r="A189" s="317"/>
      <c r="B189" s="280"/>
      <c r="C189" s="253" t="s">
        <v>531</v>
      </c>
      <c r="D189" s="253"/>
      <c r="E189" s="253"/>
      <c r="F189" s="253"/>
      <c r="G189" s="150">
        <f>(G186+G187+G188)*8%</f>
        <v>82447.44</v>
      </c>
    </row>
    <row r="190" spans="1:7" ht="22.5" customHeight="1" thickBot="1">
      <c r="A190" s="317"/>
      <c r="B190" s="282"/>
      <c r="C190" s="260" t="s">
        <v>532</v>
      </c>
      <c r="D190" s="261"/>
      <c r="E190" s="261"/>
      <c r="F190" s="262"/>
      <c r="G190" s="131">
        <f>SUM(G186:G189)+200000</f>
        <v>1313040.44</v>
      </c>
    </row>
    <row r="191" spans="1:7" ht="22.5" customHeight="1">
      <c r="A191" s="159"/>
      <c r="C191" s="147"/>
      <c r="D191" s="147"/>
      <c r="E191" s="193"/>
      <c r="F191" s="147"/>
      <c r="G191" s="148"/>
    </row>
    <row r="192" spans="1:7" ht="22.5" customHeight="1">
      <c r="A192" s="159"/>
      <c r="C192" s="147"/>
      <c r="D192" s="147"/>
      <c r="E192" s="193"/>
      <c r="F192" s="147"/>
      <c r="G192" s="148"/>
    </row>
    <row r="193" spans="1:7" ht="155.25" customHeight="1">
      <c r="A193" s="159"/>
      <c r="C193" s="147"/>
      <c r="D193" s="147"/>
      <c r="E193" s="193"/>
      <c r="F193" s="147"/>
      <c r="G193" s="148"/>
    </row>
    <row r="194" spans="1:7" ht="22.5" customHeight="1">
      <c r="A194" s="130" t="s">
        <v>283</v>
      </c>
      <c r="B194" s="132" t="s">
        <v>168</v>
      </c>
      <c r="C194" s="137" t="s">
        <v>169</v>
      </c>
      <c r="D194" s="137" t="s">
        <v>170</v>
      </c>
      <c r="E194" s="195" t="s">
        <v>306</v>
      </c>
      <c r="F194" s="153" t="s">
        <v>437</v>
      </c>
      <c r="G194" s="153" t="s">
        <v>438</v>
      </c>
    </row>
    <row r="195" spans="1:7" ht="22.5" customHeight="1">
      <c r="A195" s="316">
        <v>8</v>
      </c>
      <c r="B195" s="266" t="s">
        <v>412</v>
      </c>
      <c r="C195" s="129" t="str">
        <f>"برنج ايراني درجه 1"</f>
        <v>برنج ايراني درجه 1</v>
      </c>
      <c r="D195" s="129" t="str">
        <f>"کيلوگرم"</f>
        <v>کيلوگرم</v>
      </c>
      <c r="E195" s="168">
        <v>0.155</v>
      </c>
      <c r="F195" s="122">
        <f>F173</f>
        <v>1200000</v>
      </c>
      <c r="G195" s="122">
        <f>F195*E195</f>
        <v>186000</v>
      </c>
    </row>
    <row r="196" spans="1:7" ht="22.5" customHeight="1">
      <c r="A196" s="317"/>
      <c r="B196" s="267"/>
      <c r="C196" s="129" t="s">
        <v>320</v>
      </c>
      <c r="D196" s="129" t="str">
        <f>"کيلوگرم"</f>
        <v>کيلوگرم</v>
      </c>
      <c r="E196" s="168">
        <v>0.2</v>
      </c>
      <c r="F196" s="122">
        <f>F119</f>
        <v>1000000</v>
      </c>
      <c r="G196" s="122">
        <f t="shared" ref="G196:G210" si="12">F196*E196</f>
        <v>200000</v>
      </c>
    </row>
    <row r="197" spans="1:7" ht="22.5" customHeight="1">
      <c r="A197" s="317"/>
      <c r="B197" s="267"/>
      <c r="C197" s="129" t="s">
        <v>5</v>
      </c>
      <c r="D197" s="129" t="str">
        <f>"کيلوگرم"</f>
        <v>کيلوگرم</v>
      </c>
      <c r="E197" s="168">
        <v>0.1</v>
      </c>
      <c r="F197" s="122">
        <f>F120</f>
        <v>250000</v>
      </c>
      <c r="G197" s="122">
        <f t="shared" si="12"/>
        <v>25000</v>
      </c>
    </row>
    <row r="198" spans="1:7" ht="22.5" customHeight="1">
      <c r="A198" s="317"/>
      <c r="B198" s="267"/>
      <c r="C198" s="129" t="s">
        <v>15</v>
      </c>
      <c r="D198" s="129" t="s">
        <v>16</v>
      </c>
      <c r="E198" s="168">
        <v>5.0000000000000001E-3</v>
      </c>
      <c r="F198" s="122">
        <f>F172</f>
        <v>30000</v>
      </c>
      <c r="G198" s="122">
        <f t="shared" si="12"/>
        <v>150</v>
      </c>
    </row>
    <row r="199" spans="1:7" ht="22.5" customHeight="1">
      <c r="A199" s="317"/>
      <c r="B199" s="267"/>
      <c r="C199" s="129" t="str">
        <f>"نان لواش  بسته بندي 80 گرمي"</f>
        <v>نان لواش  بسته بندي 80 گرمي</v>
      </c>
      <c r="D199" s="129" t="s">
        <v>11</v>
      </c>
      <c r="E199" s="168">
        <v>1</v>
      </c>
      <c r="F199" s="122">
        <f>F174</f>
        <v>70000</v>
      </c>
      <c r="G199" s="122">
        <f t="shared" si="12"/>
        <v>70000</v>
      </c>
    </row>
    <row r="200" spans="1:7" ht="22.5" customHeight="1">
      <c r="A200" s="317"/>
      <c r="B200" s="267"/>
      <c r="C200" s="112" t="s">
        <v>370</v>
      </c>
      <c r="D200" s="129" t="s">
        <v>173</v>
      </c>
      <c r="E200" s="168">
        <v>1</v>
      </c>
      <c r="F200" s="122">
        <f>F175</f>
        <v>10000</v>
      </c>
      <c r="G200" s="122">
        <f t="shared" si="12"/>
        <v>10000</v>
      </c>
    </row>
    <row r="201" spans="1:7" ht="22.5" customHeight="1">
      <c r="A201" s="317"/>
      <c r="B201" s="267"/>
      <c r="C201" s="129" t="s">
        <v>2</v>
      </c>
      <c r="D201" s="129" t="str">
        <f>"کيلوگرم"</f>
        <v>کيلوگرم</v>
      </c>
      <c r="E201" s="168">
        <v>5.0000000000000001E-3</v>
      </c>
      <c r="F201" s="122">
        <f>F176</f>
        <v>700000</v>
      </c>
      <c r="G201" s="122">
        <f t="shared" si="12"/>
        <v>3500</v>
      </c>
    </row>
    <row r="202" spans="1:7" ht="22.5" customHeight="1">
      <c r="A202" s="317"/>
      <c r="B202" s="267"/>
      <c r="C202" s="129" t="s">
        <v>3</v>
      </c>
      <c r="D202" s="129" t="s">
        <v>4</v>
      </c>
      <c r="E202" s="168">
        <v>5.0000000000000001E-3</v>
      </c>
      <c r="F202" s="122">
        <f>F177</f>
        <v>500000</v>
      </c>
      <c r="G202" s="122">
        <f t="shared" si="12"/>
        <v>2500</v>
      </c>
    </row>
    <row r="203" spans="1:7" ht="22.5" customHeight="1">
      <c r="A203" s="317"/>
      <c r="B203" s="267"/>
      <c r="C203" s="129" t="s">
        <v>22</v>
      </c>
      <c r="D203" s="129" t="str">
        <f t="shared" ref="D203:D210" si="13">"کيلوگرم"</f>
        <v>کيلوگرم</v>
      </c>
      <c r="E203" s="168">
        <v>4.0000000000000001E-3</v>
      </c>
      <c r="F203" s="122">
        <f>F126</f>
        <v>5000000</v>
      </c>
      <c r="G203" s="122">
        <f t="shared" si="12"/>
        <v>20000</v>
      </c>
    </row>
    <row r="204" spans="1:7" ht="22.5" customHeight="1">
      <c r="A204" s="317"/>
      <c r="B204" s="267"/>
      <c r="C204" s="129" t="s">
        <v>7</v>
      </c>
      <c r="D204" s="129" t="str">
        <f t="shared" si="13"/>
        <v>کيلوگرم</v>
      </c>
      <c r="E204" s="168">
        <v>5.0000000000000001E-3</v>
      </c>
      <c r="F204" s="122">
        <f>F171</f>
        <v>700000</v>
      </c>
      <c r="G204" s="122">
        <f t="shared" si="12"/>
        <v>3500</v>
      </c>
    </row>
    <row r="205" spans="1:7" ht="22.5" customHeight="1">
      <c r="A205" s="317"/>
      <c r="B205" s="267"/>
      <c r="C205" s="129" t="s">
        <v>20</v>
      </c>
      <c r="D205" s="129" t="str">
        <f t="shared" si="13"/>
        <v>کيلوگرم</v>
      </c>
      <c r="E205" s="168">
        <v>3.3E-3</v>
      </c>
      <c r="F205" s="122">
        <f>F184</f>
        <v>400000</v>
      </c>
      <c r="G205" s="122">
        <f t="shared" si="12"/>
        <v>1320</v>
      </c>
    </row>
    <row r="206" spans="1:7" ht="22.5" customHeight="1">
      <c r="A206" s="317"/>
      <c r="B206" s="267"/>
      <c r="C206" s="129" t="s">
        <v>6</v>
      </c>
      <c r="D206" s="129" t="str">
        <f t="shared" si="13"/>
        <v>کيلوگرم</v>
      </c>
      <c r="E206" s="168">
        <v>0.03</v>
      </c>
      <c r="F206" s="122">
        <f>F180</f>
        <v>250000</v>
      </c>
      <c r="G206" s="122">
        <f t="shared" si="12"/>
        <v>7500</v>
      </c>
    </row>
    <row r="207" spans="1:7" ht="22.5" customHeight="1">
      <c r="A207" s="317"/>
      <c r="B207" s="267"/>
      <c r="C207" s="129" t="s">
        <v>23</v>
      </c>
      <c r="D207" s="129" t="str">
        <f t="shared" si="13"/>
        <v>کيلوگرم</v>
      </c>
      <c r="E207" s="168">
        <v>0.01</v>
      </c>
      <c r="F207" s="122">
        <f>F130</f>
        <v>25000</v>
      </c>
      <c r="G207" s="122">
        <f t="shared" si="12"/>
        <v>250</v>
      </c>
    </row>
    <row r="208" spans="1:7" ht="22.5" customHeight="1">
      <c r="A208" s="317"/>
      <c r="B208" s="267"/>
      <c r="C208" s="129" t="s">
        <v>9</v>
      </c>
      <c r="D208" s="129" t="str">
        <f t="shared" si="13"/>
        <v>کيلوگرم</v>
      </c>
      <c r="E208" s="168">
        <v>3.0000000000000001E-3</v>
      </c>
      <c r="F208" s="122">
        <f>F131</f>
        <v>25000</v>
      </c>
      <c r="G208" s="122">
        <f t="shared" si="12"/>
        <v>75</v>
      </c>
    </row>
    <row r="209" spans="1:7" ht="22.5" customHeight="1">
      <c r="A209" s="317"/>
      <c r="B209" s="267"/>
      <c r="C209" s="129" t="s">
        <v>322</v>
      </c>
      <c r="D209" s="129" t="s">
        <v>10</v>
      </c>
      <c r="E209" s="168">
        <v>1</v>
      </c>
      <c r="F209" s="122">
        <f>F107</f>
        <v>50000</v>
      </c>
      <c r="G209" s="122">
        <f t="shared" si="12"/>
        <v>50000</v>
      </c>
    </row>
    <row r="210" spans="1:7" ht="22.5" customHeight="1">
      <c r="A210" s="317"/>
      <c r="B210" s="267"/>
      <c r="C210" s="129" t="s">
        <v>17</v>
      </c>
      <c r="D210" s="129" t="str">
        <f t="shared" si="13"/>
        <v>کيلوگرم</v>
      </c>
      <c r="E210" s="168">
        <v>0.1</v>
      </c>
      <c r="F210" s="122">
        <f>F144</f>
        <v>500000</v>
      </c>
      <c r="G210" s="122">
        <f t="shared" si="12"/>
        <v>50000</v>
      </c>
    </row>
    <row r="211" spans="1:7" ht="22.5" customHeight="1">
      <c r="A211" s="317"/>
      <c r="B211" s="267"/>
      <c r="C211" s="263" t="s">
        <v>400</v>
      </c>
      <c r="D211" s="264"/>
      <c r="E211" s="264"/>
      <c r="F211" s="265"/>
      <c r="G211" s="122">
        <f>SUM(G195:G210)</f>
        <v>629795</v>
      </c>
    </row>
    <row r="212" spans="1:7" ht="22.5" customHeight="1">
      <c r="A212" s="317"/>
      <c r="B212" s="267"/>
      <c r="C212" s="252" t="s">
        <v>529</v>
      </c>
      <c r="D212" s="252"/>
      <c r="E212" s="252"/>
      <c r="F212" s="252"/>
      <c r="G212" s="122">
        <f>G187</f>
        <v>21000</v>
      </c>
    </row>
    <row r="213" spans="1:7" ht="22.5" customHeight="1">
      <c r="A213" s="317"/>
      <c r="B213" s="267"/>
      <c r="C213" s="252" t="s">
        <v>530</v>
      </c>
      <c r="D213" s="252"/>
      <c r="E213" s="252"/>
      <c r="F213" s="252"/>
      <c r="G213" s="122">
        <f>G188</f>
        <v>190000</v>
      </c>
    </row>
    <row r="214" spans="1:7" ht="22.5" customHeight="1" thickBot="1">
      <c r="A214" s="317"/>
      <c r="B214" s="267"/>
      <c r="C214" s="253" t="s">
        <v>531</v>
      </c>
      <c r="D214" s="253"/>
      <c r="E214" s="253"/>
      <c r="F214" s="253"/>
      <c r="G214" s="150">
        <f>(G211+G212+G213)*8%</f>
        <v>67263.600000000006</v>
      </c>
    </row>
    <row r="215" spans="1:7" ht="22.5" customHeight="1" thickBot="1">
      <c r="A215" s="317"/>
      <c r="B215" s="269"/>
      <c r="C215" s="260" t="s">
        <v>532</v>
      </c>
      <c r="D215" s="261"/>
      <c r="E215" s="261"/>
      <c r="F215" s="262"/>
      <c r="G215" s="131">
        <f>SUM(G211:G214)+300000</f>
        <v>1208058.6000000001</v>
      </c>
    </row>
    <row r="216" spans="1:7" ht="22.5" customHeight="1">
      <c r="A216" s="159"/>
      <c r="C216" s="147"/>
      <c r="D216" s="147"/>
      <c r="E216" s="193"/>
      <c r="F216" s="147"/>
      <c r="G216" s="148"/>
    </row>
    <row r="217" spans="1:7" ht="22.5" customHeight="1">
      <c r="A217" s="159"/>
      <c r="C217" s="147"/>
      <c r="D217" s="147"/>
      <c r="E217" s="193"/>
      <c r="F217" s="147"/>
      <c r="G217" s="148"/>
    </row>
    <row r="218" spans="1:7" ht="201.75" customHeight="1">
      <c r="A218" s="159"/>
      <c r="C218" s="147"/>
      <c r="D218" s="147"/>
      <c r="E218" s="193"/>
      <c r="F218" s="147"/>
      <c r="G218" s="148"/>
    </row>
    <row r="219" spans="1:7" ht="22.5" customHeight="1">
      <c r="A219" s="130" t="s">
        <v>283</v>
      </c>
      <c r="B219" s="132" t="s">
        <v>168</v>
      </c>
      <c r="C219" s="137" t="s">
        <v>169</v>
      </c>
      <c r="D219" s="137" t="s">
        <v>170</v>
      </c>
      <c r="E219" s="195" t="s">
        <v>546</v>
      </c>
      <c r="F219" s="153" t="s">
        <v>437</v>
      </c>
      <c r="G219" s="153" t="s">
        <v>438</v>
      </c>
    </row>
    <row r="220" spans="1:7" ht="22.5" customHeight="1">
      <c r="A220" s="316">
        <v>9</v>
      </c>
      <c r="B220" s="266" t="s">
        <v>413</v>
      </c>
      <c r="C220" s="129" t="str">
        <f>"برنج ايراني درجه 1"</f>
        <v>برنج ايراني درجه 1</v>
      </c>
      <c r="D220" s="129" t="str">
        <f>"کيلوگرم"</f>
        <v>کيلوگرم</v>
      </c>
      <c r="E220" s="168">
        <v>0.155</v>
      </c>
      <c r="F220" s="122">
        <f>F195</f>
        <v>1200000</v>
      </c>
      <c r="G220" s="122">
        <f t="shared" ref="G220:G306" si="14">F220*E220</f>
        <v>186000</v>
      </c>
    </row>
    <row r="221" spans="1:7" ht="22.5" customHeight="1">
      <c r="A221" s="317"/>
      <c r="B221" s="267"/>
      <c r="C221" s="129" t="s">
        <v>418</v>
      </c>
      <c r="D221" s="129" t="str">
        <f>"کيلوگرم"</f>
        <v>کيلوگرم</v>
      </c>
      <c r="E221" s="168">
        <v>0.2</v>
      </c>
      <c r="F221" s="122">
        <f>'مواد غذایی'!C8</f>
        <v>1500000</v>
      </c>
      <c r="G221" s="122">
        <f t="shared" si="14"/>
        <v>300000</v>
      </c>
    </row>
    <row r="222" spans="1:7" ht="22.5" customHeight="1">
      <c r="A222" s="317"/>
      <c r="B222" s="267"/>
      <c r="C222" s="129" t="s">
        <v>5</v>
      </c>
      <c r="D222" s="129" t="str">
        <f>"کيلوگرم"</f>
        <v>کيلوگرم</v>
      </c>
      <c r="E222" s="168">
        <v>0.1</v>
      </c>
      <c r="F222" s="122">
        <f t="shared" ref="F222:F235" si="15">F197</f>
        <v>250000</v>
      </c>
      <c r="G222" s="122">
        <f t="shared" si="14"/>
        <v>25000</v>
      </c>
    </row>
    <row r="223" spans="1:7" ht="22.5" customHeight="1">
      <c r="A223" s="317"/>
      <c r="B223" s="267"/>
      <c r="C223" s="129" t="s">
        <v>15</v>
      </c>
      <c r="D223" s="129" t="s">
        <v>16</v>
      </c>
      <c r="E223" s="168">
        <v>5.0000000000000001E-3</v>
      </c>
      <c r="F223" s="122">
        <f t="shared" si="15"/>
        <v>30000</v>
      </c>
      <c r="G223" s="122">
        <f t="shared" si="14"/>
        <v>150</v>
      </c>
    </row>
    <row r="224" spans="1:7" ht="22.5" customHeight="1">
      <c r="A224" s="317"/>
      <c r="B224" s="267"/>
      <c r="C224" s="129" t="str">
        <f>"نان لواش  بسته بندي 80 گرمي"</f>
        <v>نان لواش  بسته بندي 80 گرمي</v>
      </c>
      <c r="D224" s="129" t="s">
        <v>11</v>
      </c>
      <c r="E224" s="168">
        <v>1</v>
      </c>
      <c r="F224" s="122">
        <f t="shared" si="15"/>
        <v>70000</v>
      </c>
      <c r="G224" s="122">
        <f t="shared" si="14"/>
        <v>70000</v>
      </c>
    </row>
    <row r="225" spans="1:7" ht="22.5" customHeight="1">
      <c r="A225" s="317"/>
      <c r="B225" s="267"/>
      <c r="C225" s="112" t="s">
        <v>370</v>
      </c>
      <c r="D225" s="129" t="s">
        <v>173</v>
      </c>
      <c r="E225" s="168">
        <v>1</v>
      </c>
      <c r="F225" s="122">
        <f t="shared" si="15"/>
        <v>10000</v>
      </c>
      <c r="G225" s="122">
        <f t="shared" si="14"/>
        <v>10000</v>
      </c>
    </row>
    <row r="226" spans="1:7" ht="22.5" customHeight="1">
      <c r="A226" s="317"/>
      <c r="B226" s="267"/>
      <c r="C226" s="129" t="s">
        <v>2</v>
      </c>
      <c r="D226" s="129" t="str">
        <f>"کيلوگرم"</f>
        <v>کيلوگرم</v>
      </c>
      <c r="E226" s="168">
        <v>5.0000000000000001E-3</v>
      </c>
      <c r="F226" s="122">
        <f t="shared" si="15"/>
        <v>700000</v>
      </c>
      <c r="G226" s="122">
        <f t="shared" si="14"/>
        <v>3500</v>
      </c>
    </row>
    <row r="227" spans="1:7" ht="22.5" customHeight="1">
      <c r="A227" s="317"/>
      <c r="B227" s="267"/>
      <c r="C227" s="129" t="s">
        <v>3</v>
      </c>
      <c r="D227" s="129" t="s">
        <v>4</v>
      </c>
      <c r="E227" s="168">
        <v>5.0000000000000001E-3</v>
      </c>
      <c r="F227" s="122">
        <f t="shared" si="15"/>
        <v>500000</v>
      </c>
      <c r="G227" s="122">
        <f t="shared" si="14"/>
        <v>2500</v>
      </c>
    </row>
    <row r="228" spans="1:7" ht="22.5" customHeight="1">
      <c r="A228" s="317"/>
      <c r="B228" s="267"/>
      <c r="C228" s="129" t="s">
        <v>22</v>
      </c>
      <c r="D228" s="129" t="str">
        <f t="shared" ref="D228:D235" si="16">"کيلوگرم"</f>
        <v>کيلوگرم</v>
      </c>
      <c r="E228" s="168">
        <v>4.0000000000000001E-3</v>
      </c>
      <c r="F228" s="122">
        <f t="shared" si="15"/>
        <v>5000000</v>
      </c>
      <c r="G228" s="122">
        <f t="shared" si="14"/>
        <v>20000</v>
      </c>
    </row>
    <row r="229" spans="1:7" ht="22.5" customHeight="1">
      <c r="A229" s="317"/>
      <c r="B229" s="267"/>
      <c r="C229" s="129" t="s">
        <v>7</v>
      </c>
      <c r="D229" s="129" t="str">
        <f t="shared" si="16"/>
        <v>کيلوگرم</v>
      </c>
      <c r="E229" s="168">
        <v>5.0000000000000001E-3</v>
      </c>
      <c r="F229" s="122">
        <f t="shared" si="15"/>
        <v>700000</v>
      </c>
      <c r="G229" s="122">
        <f t="shared" si="14"/>
        <v>3500</v>
      </c>
    </row>
    <row r="230" spans="1:7" ht="22.5" customHeight="1">
      <c r="A230" s="317"/>
      <c r="B230" s="267"/>
      <c r="C230" s="129" t="s">
        <v>20</v>
      </c>
      <c r="D230" s="129" t="str">
        <f t="shared" si="16"/>
        <v>کيلوگرم</v>
      </c>
      <c r="E230" s="168">
        <v>3.3E-3</v>
      </c>
      <c r="F230" s="122">
        <f t="shared" si="15"/>
        <v>400000</v>
      </c>
      <c r="G230" s="122">
        <f t="shared" si="14"/>
        <v>1320</v>
      </c>
    </row>
    <row r="231" spans="1:7" ht="22.5" customHeight="1">
      <c r="A231" s="317"/>
      <c r="B231" s="267"/>
      <c r="C231" s="129" t="s">
        <v>6</v>
      </c>
      <c r="D231" s="129" t="str">
        <f t="shared" si="16"/>
        <v>کيلوگرم</v>
      </c>
      <c r="E231" s="168">
        <v>0.03</v>
      </c>
      <c r="F231" s="122">
        <f t="shared" si="15"/>
        <v>250000</v>
      </c>
      <c r="G231" s="122">
        <f t="shared" si="14"/>
        <v>7500</v>
      </c>
    </row>
    <row r="232" spans="1:7" ht="22.5" customHeight="1">
      <c r="A232" s="317"/>
      <c r="B232" s="267"/>
      <c r="C232" s="129" t="s">
        <v>23</v>
      </c>
      <c r="D232" s="129" t="str">
        <f t="shared" si="16"/>
        <v>کيلوگرم</v>
      </c>
      <c r="E232" s="168">
        <v>0.01</v>
      </c>
      <c r="F232" s="122">
        <f t="shared" si="15"/>
        <v>25000</v>
      </c>
      <c r="G232" s="122">
        <f t="shared" si="14"/>
        <v>250</v>
      </c>
    </row>
    <row r="233" spans="1:7" ht="22.5" customHeight="1">
      <c r="A233" s="317"/>
      <c r="B233" s="267"/>
      <c r="C233" s="129" t="s">
        <v>9</v>
      </c>
      <c r="D233" s="129" t="str">
        <f t="shared" si="16"/>
        <v>کيلوگرم</v>
      </c>
      <c r="E233" s="168">
        <v>3.0000000000000001E-3</v>
      </c>
      <c r="F233" s="122">
        <f t="shared" si="15"/>
        <v>25000</v>
      </c>
      <c r="G233" s="122">
        <f t="shared" si="14"/>
        <v>75</v>
      </c>
    </row>
    <row r="234" spans="1:7" ht="22.5" customHeight="1">
      <c r="A234" s="317"/>
      <c r="B234" s="267"/>
      <c r="C234" s="129" t="s">
        <v>322</v>
      </c>
      <c r="D234" s="129" t="s">
        <v>10</v>
      </c>
      <c r="E234" s="168">
        <v>1</v>
      </c>
      <c r="F234" s="122">
        <f t="shared" si="15"/>
        <v>50000</v>
      </c>
      <c r="G234" s="122">
        <f t="shared" si="14"/>
        <v>50000</v>
      </c>
    </row>
    <row r="235" spans="1:7" ht="22.5" customHeight="1" thickBot="1">
      <c r="A235" s="317"/>
      <c r="B235" s="267"/>
      <c r="C235" s="119" t="s">
        <v>17</v>
      </c>
      <c r="D235" s="119" t="str">
        <f t="shared" si="16"/>
        <v>کيلوگرم</v>
      </c>
      <c r="E235" s="196">
        <v>0.1</v>
      </c>
      <c r="F235" s="179">
        <f t="shared" si="15"/>
        <v>500000</v>
      </c>
      <c r="G235" s="179">
        <f t="shared" si="14"/>
        <v>50000</v>
      </c>
    </row>
    <row r="236" spans="1:7" ht="22.5" customHeight="1" thickBot="1">
      <c r="A236" s="317"/>
      <c r="B236" s="268"/>
      <c r="C236" s="249" t="s">
        <v>400</v>
      </c>
      <c r="D236" s="250"/>
      <c r="E236" s="250"/>
      <c r="F236" s="251"/>
      <c r="G236" s="152">
        <f>SUM(G220:G235)</f>
        <v>729795</v>
      </c>
    </row>
    <row r="237" spans="1:7" ht="22.5" customHeight="1">
      <c r="A237" s="317"/>
      <c r="B237" s="267"/>
      <c r="C237" s="248" t="s">
        <v>529</v>
      </c>
      <c r="D237" s="248"/>
      <c r="E237" s="248"/>
      <c r="F237" s="248"/>
      <c r="G237" s="143">
        <f>G212</f>
        <v>21000</v>
      </c>
    </row>
    <row r="238" spans="1:7" ht="22.5" customHeight="1">
      <c r="A238" s="317"/>
      <c r="B238" s="267"/>
      <c r="C238" s="252" t="s">
        <v>530</v>
      </c>
      <c r="D238" s="252"/>
      <c r="E238" s="252"/>
      <c r="F238" s="252"/>
      <c r="G238" s="122">
        <f>G213</f>
        <v>190000</v>
      </c>
    </row>
    <row r="239" spans="1:7" ht="22.5" customHeight="1">
      <c r="A239" s="317"/>
      <c r="B239" s="267"/>
      <c r="C239" s="252" t="s">
        <v>531</v>
      </c>
      <c r="D239" s="252"/>
      <c r="E239" s="252"/>
      <c r="F239" s="252"/>
      <c r="G239" s="150">
        <f>(G236+G237+G238)*8%</f>
        <v>75263.600000000006</v>
      </c>
    </row>
    <row r="240" spans="1:7" ht="22.5" customHeight="1">
      <c r="A240" s="317"/>
      <c r="B240" s="270"/>
      <c r="C240" s="291" t="s">
        <v>532</v>
      </c>
      <c r="D240" s="291"/>
      <c r="E240" s="291"/>
      <c r="F240" s="291"/>
      <c r="G240" s="127">
        <f>SUM(G236:G239)+215000</f>
        <v>1231058.6000000001</v>
      </c>
    </row>
    <row r="241" spans="1:7" ht="22.5" customHeight="1">
      <c r="A241" s="159"/>
      <c r="C241" s="147"/>
      <c r="D241" s="147"/>
      <c r="E241" s="193"/>
      <c r="F241" s="147"/>
      <c r="G241" s="148"/>
    </row>
    <row r="242" spans="1:7" ht="22.5" customHeight="1">
      <c r="A242" s="159"/>
      <c r="C242" s="147"/>
      <c r="D242" s="147"/>
      <c r="E242" s="193"/>
      <c r="F242" s="147"/>
      <c r="G242" s="148"/>
    </row>
    <row r="243" spans="1:7" ht="199.5" customHeight="1">
      <c r="A243" s="159"/>
      <c r="C243" s="147"/>
      <c r="D243" s="147"/>
      <c r="E243" s="193"/>
      <c r="F243" s="147"/>
      <c r="G243" s="148"/>
    </row>
    <row r="244" spans="1:7" ht="22.5" customHeight="1">
      <c r="A244" s="130" t="s">
        <v>283</v>
      </c>
      <c r="B244" s="132" t="s">
        <v>168</v>
      </c>
      <c r="C244" s="137" t="s">
        <v>169</v>
      </c>
      <c r="D244" s="137" t="s">
        <v>170</v>
      </c>
      <c r="E244" s="195" t="s">
        <v>546</v>
      </c>
      <c r="F244" s="153" t="s">
        <v>437</v>
      </c>
      <c r="G244" s="153" t="s">
        <v>438</v>
      </c>
    </row>
    <row r="245" spans="1:7" ht="22.5" customHeight="1">
      <c r="A245" s="137">
        <v>10</v>
      </c>
      <c r="B245" s="266" t="s">
        <v>397</v>
      </c>
      <c r="C245" s="129" t="s">
        <v>26</v>
      </c>
      <c r="D245" s="129" t="s">
        <v>4</v>
      </c>
      <c r="E245" s="168">
        <v>3.0000000000000001E-3</v>
      </c>
      <c r="F245" s="122">
        <f>'مواد غذایی'!AG3</f>
        <v>500000</v>
      </c>
      <c r="G245" s="122">
        <f t="shared" si="14"/>
        <v>1500</v>
      </c>
    </row>
    <row r="246" spans="1:7" ht="22.5" customHeight="1">
      <c r="A246" s="138"/>
      <c r="B246" s="267"/>
      <c r="C246" s="129" t="s">
        <v>3</v>
      </c>
      <c r="D246" s="129" t="s">
        <v>4</v>
      </c>
      <c r="E246" s="168">
        <v>4.0000000000000001E-3</v>
      </c>
      <c r="F246" s="122">
        <f>F227</f>
        <v>500000</v>
      </c>
      <c r="G246" s="122">
        <f t="shared" si="14"/>
        <v>2000</v>
      </c>
    </row>
    <row r="247" spans="1:7" ht="22.5" customHeight="1">
      <c r="A247" s="138"/>
      <c r="B247" s="267"/>
      <c r="C247" s="129" t="s">
        <v>24</v>
      </c>
      <c r="D247" s="129" t="str">
        <f t="shared" ref="D247:D256" si="17">"کيلوگرم"</f>
        <v>کيلوگرم</v>
      </c>
      <c r="E247" s="168">
        <v>3.5000000000000003E-2</v>
      </c>
      <c r="F247" s="122">
        <f>'مواد غذایی'!M6</f>
        <v>1500000</v>
      </c>
      <c r="G247" s="122">
        <f t="shared" si="14"/>
        <v>52500.000000000007</v>
      </c>
    </row>
    <row r="248" spans="1:7" ht="22.5" customHeight="1">
      <c r="A248" s="138"/>
      <c r="B248" s="267"/>
      <c r="C248" s="129" t="str">
        <f>"برنج ايراني درجه 1"</f>
        <v>برنج ايراني درجه 1</v>
      </c>
      <c r="D248" s="129" t="str">
        <f t="shared" si="17"/>
        <v>کيلوگرم</v>
      </c>
      <c r="E248" s="168">
        <v>1.55E-2</v>
      </c>
      <c r="F248" s="122">
        <f>F220</f>
        <v>1200000</v>
      </c>
      <c r="G248" s="122">
        <f t="shared" si="14"/>
        <v>18600</v>
      </c>
    </row>
    <row r="249" spans="1:7" ht="22.5" customHeight="1">
      <c r="A249" s="138"/>
      <c r="B249" s="267"/>
      <c r="C249" s="129" t="s">
        <v>6</v>
      </c>
      <c r="D249" s="129" t="str">
        <f t="shared" si="17"/>
        <v>کيلوگرم</v>
      </c>
      <c r="E249" s="168">
        <v>0.04</v>
      </c>
      <c r="F249" s="122">
        <f>F231</f>
        <v>250000</v>
      </c>
      <c r="G249" s="122">
        <f t="shared" si="14"/>
        <v>10000</v>
      </c>
    </row>
    <row r="250" spans="1:7" ht="22.5" customHeight="1">
      <c r="A250" s="138"/>
      <c r="B250" s="267"/>
      <c r="C250" s="129" t="s">
        <v>17</v>
      </c>
      <c r="D250" s="129" t="str">
        <f t="shared" si="17"/>
        <v>کيلوگرم</v>
      </c>
      <c r="E250" s="168">
        <v>0.02</v>
      </c>
      <c r="F250" s="122">
        <f>F235</f>
        <v>500000</v>
      </c>
      <c r="G250" s="122">
        <f t="shared" si="14"/>
        <v>10000</v>
      </c>
    </row>
    <row r="251" spans="1:7" ht="22.5" customHeight="1">
      <c r="A251" s="138"/>
      <c r="B251" s="267"/>
      <c r="C251" s="129" t="s">
        <v>7</v>
      </c>
      <c r="D251" s="129" t="str">
        <f t="shared" si="17"/>
        <v>کيلوگرم</v>
      </c>
      <c r="E251" s="168">
        <v>0.02</v>
      </c>
      <c r="F251" s="122">
        <f>F229</f>
        <v>700000</v>
      </c>
      <c r="G251" s="122">
        <f t="shared" si="14"/>
        <v>14000</v>
      </c>
    </row>
    <row r="252" spans="1:7" ht="22.5" customHeight="1">
      <c r="A252" s="138"/>
      <c r="B252" s="267"/>
      <c r="C252" s="129" t="s">
        <v>2</v>
      </c>
      <c r="D252" s="129" t="str">
        <f t="shared" si="17"/>
        <v>کيلوگرم</v>
      </c>
      <c r="E252" s="168">
        <v>1E-3</v>
      </c>
      <c r="F252" s="122">
        <f>F226</f>
        <v>700000</v>
      </c>
      <c r="G252" s="122">
        <f t="shared" si="14"/>
        <v>700</v>
      </c>
    </row>
    <row r="253" spans="1:7" ht="22.5" customHeight="1">
      <c r="A253" s="138"/>
      <c r="B253" s="267"/>
      <c r="C253" s="129" t="s">
        <v>25</v>
      </c>
      <c r="D253" s="129" t="str">
        <f t="shared" si="17"/>
        <v>کيلوگرم</v>
      </c>
      <c r="E253" s="168">
        <v>0.06</v>
      </c>
      <c r="F253" s="122">
        <f>'مواد غذایی'!H30</f>
        <v>2000000</v>
      </c>
      <c r="G253" s="122">
        <f t="shared" si="14"/>
        <v>120000</v>
      </c>
    </row>
    <row r="254" spans="1:7" ht="22.5" customHeight="1">
      <c r="A254" s="138"/>
      <c r="B254" s="267"/>
      <c r="C254" s="129" t="s">
        <v>20</v>
      </c>
      <c r="D254" s="129" t="str">
        <f t="shared" si="17"/>
        <v>کيلوگرم</v>
      </c>
      <c r="E254" s="168">
        <v>2.5000000000000001E-2</v>
      </c>
      <c r="F254" s="122">
        <f>F230</f>
        <v>400000</v>
      </c>
      <c r="G254" s="122">
        <f t="shared" si="14"/>
        <v>10000</v>
      </c>
    </row>
    <row r="255" spans="1:7" ht="22.5" customHeight="1">
      <c r="A255" s="138"/>
      <c r="B255" s="267"/>
      <c r="C255" s="129" t="s">
        <v>18</v>
      </c>
      <c r="D255" s="129" t="str">
        <f t="shared" si="17"/>
        <v>کيلوگرم</v>
      </c>
      <c r="E255" s="168">
        <v>0.01</v>
      </c>
      <c r="F255" s="122">
        <f>'مواد غذایی'!M31</f>
        <v>300000</v>
      </c>
      <c r="G255" s="122">
        <f t="shared" si="14"/>
        <v>3000</v>
      </c>
    </row>
    <row r="256" spans="1:7" ht="22.5" customHeight="1">
      <c r="A256" s="138"/>
      <c r="B256" s="267"/>
      <c r="C256" s="129" t="s">
        <v>396</v>
      </c>
      <c r="D256" s="129" t="str">
        <f t="shared" si="17"/>
        <v>کيلوگرم</v>
      </c>
      <c r="E256" s="168">
        <v>0.32</v>
      </c>
      <c r="F256" s="122">
        <f>'مواد غذایی'!C19</f>
        <v>8000000</v>
      </c>
      <c r="G256" s="122">
        <f t="shared" si="14"/>
        <v>2560000</v>
      </c>
    </row>
    <row r="257" spans="1:7" ht="22.5" customHeight="1">
      <c r="A257" s="138"/>
      <c r="B257" s="267"/>
      <c r="C257" s="129" t="str">
        <f>"نان لواش  بسته بندي 80 گرمي"</f>
        <v>نان لواش  بسته بندي 80 گرمي</v>
      </c>
      <c r="D257" s="129" t="s">
        <v>11</v>
      </c>
      <c r="E257" s="168">
        <v>1</v>
      </c>
      <c r="F257" s="122">
        <f>F224</f>
        <v>70000</v>
      </c>
      <c r="G257" s="122">
        <f t="shared" si="14"/>
        <v>70000</v>
      </c>
    </row>
    <row r="258" spans="1:7" ht="22.5" customHeight="1">
      <c r="A258" s="138"/>
      <c r="B258" s="267"/>
      <c r="C258" s="112" t="s">
        <v>370</v>
      </c>
      <c r="D258" s="129" t="s">
        <v>173</v>
      </c>
      <c r="E258" s="168">
        <v>1</v>
      </c>
      <c r="F258" s="122">
        <f>F225</f>
        <v>10000</v>
      </c>
      <c r="G258" s="122">
        <f t="shared" si="14"/>
        <v>10000</v>
      </c>
    </row>
    <row r="259" spans="1:7" ht="22.5" customHeight="1" thickBot="1">
      <c r="A259" s="138"/>
      <c r="B259" s="267"/>
      <c r="C259" s="119" t="s">
        <v>19</v>
      </c>
      <c r="D259" s="119" t="str">
        <f>"کيلوگرم"</f>
        <v>کيلوگرم</v>
      </c>
      <c r="E259" s="196">
        <v>2.5000000000000001E-2</v>
      </c>
      <c r="F259" s="179">
        <f>F183</f>
        <v>300000</v>
      </c>
      <c r="G259" s="179">
        <f t="shared" si="14"/>
        <v>7500</v>
      </c>
    </row>
    <row r="260" spans="1:7" ht="22.5" customHeight="1" thickBot="1">
      <c r="A260" s="138"/>
      <c r="B260" s="268"/>
      <c r="C260" s="249" t="s">
        <v>400</v>
      </c>
      <c r="D260" s="250"/>
      <c r="E260" s="250"/>
      <c r="F260" s="251"/>
      <c r="G260" s="152">
        <f>SUM(G245:G259)</f>
        <v>2889800</v>
      </c>
    </row>
    <row r="261" spans="1:7" ht="22.5" customHeight="1">
      <c r="A261" s="138"/>
      <c r="B261" s="267"/>
      <c r="C261" s="248" t="s">
        <v>529</v>
      </c>
      <c r="D261" s="248"/>
      <c r="E261" s="248"/>
      <c r="F261" s="248"/>
      <c r="G261" s="143">
        <f>G237</f>
        <v>21000</v>
      </c>
    </row>
    <row r="262" spans="1:7" ht="22.5" customHeight="1">
      <c r="A262" s="138"/>
      <c r="B262" s="267"/>
      <c r="C262" s="252" t="s">
        <v>530</v>
      </c>
      <c r="D262" s="252"/>
      <c r="E262" s="252"/>
      <c r="F262" s="252"/>
      <c r="G262" s="122">
        <f>G238</f>
        <v>190000</v>
      </c>
    </row>
    <row r="263" spans="1:7" ht="22.5" customHeight="1" thickBot="1">
      <c r="A263" s="138"/>
      <c r="B263" s="267"/>
      <c r="C263" s="253" t="s">
        <v>531</v>
      </c>
      <c r="D263" s="253"/>
      <c r="E263" s="253"/>
      <c r="F263" s="253"/>
      <c r="G263" s="150">
        <f>(G260+G261+G262)*8%</f>
        <v>248064</v>
      </c>
    </row>
    <row r="264" spans="1:7" ht="22.5" customHeight="1" thickBot="1">
      <c r="A264" s="138"/>
      <c r="B264" s="269"/>
      <c r="C264" s="260" t="s">
        <v>532</v>
      </c>
      <c r="D264" s="261"/>
      <c r="E264" s="261"/>
      <c r="F264" s="262"/>
      <c r="G264" s="131">
        <f>SUM(G260:G263)</f>
        <v>3348864</v>
      </c>
    </row>
    <row r="265" spans="1:7" ht="22.5" customHeight="1">
      <c r="A265" s="159"/>
      <c r="C265" s="147"/>
      <c r="D265" s="147"/>
      <c r="E265" s="193"/>
      <c r="F265" s="147"/>
      <c r="G265" s="148"/>
    </row>
    <row r="266" spans="1:7" ht="22.5" customHeight="1">
      <c r="A266" s="159"/>
      <c r="C266" s="147"/>
      <c r="D266" s="147"/>
      <c r="E266" s="193"/>
      <c r="F266" s="147"/>
      <c r="G266" s="148"/>
    </row>
    <row r="267" spans="1:7" ht="227.25" customHeight="1">
      <c r="A267" s="159"/>
      <c r="C267" s="147"/>
      <c r="D267" s="147"/>
      <c r="E267" s="193"/>
      <c r="F267" s="147"/>
      <c r="G267" s="148"/>
    </row>
    <row r="268" spans="1:7" ht="50.1" customHeight="1">
      <c r="A268" s="130" t="s">
        <v>283</v>
      </c>
      <c r="B268" s="132" t="s">
        <v>168</v>
      </c>
      <c r="C268" s="137" t="s">
        <v>169</v>
      </c>
      <c r="D268" s="137" t="s">
        <v>170</v>
      </c>
      <c r="E268" s="195" t="s">
        <v>546</v>
      </c>
      <c r="F268" s="153" t="s">
        <v>437</v>
      </c>
      <c r="G268" s="153" t="s">
        <v>438</v>
      </c>
    </row>
    <row r="269" spans="1:7" ht="22.5" customHeight="1">
      <c r="A269" s="138">
        <v>11</v>
      </c>
      <c r="B269" s="266" t="s">
        <v>398</v>
      </c>
      <c r="C269" s="129" t="s">
        <v>26</v>
      </c>
      <c r="D269" s="129" t="s">
        <v>4</v>
      </c>
      <c r="E269" s="197">
        <v>3.0000000000000001E-3</v>
      </c>
      <c r="F269" s="122">
        <f>F245</f>
        <v>500000</v>
      </c>
      <c r="G269" s="122">
        <f t="shared" si="14"/>
        <v>1500</v>
      </c>
    </row>
    <row r="270" spans="1:7" ht="22.5" customHeight="1">
      <c r="A270" s="138"/>
      <c r="B270" s="267"/>
      <c r="C270" s="129" t="s">
        <v>3</v>
      </c>
      <c r="D270" s="129" t="s">
        <v>4</v>
      </c>
      <c r="E270" s="197">
        <v>4.0000000000000001E-3</v>
      </c>
      <c r="F270" s="122">
        <f>F246</f>
        <v>500000</v>
      </c>
      <c r="G270" s="122">
        <f t="shared" si="14"/>
        <v>2000</v>
      </c>
    </row>
    <row r="271" spans="1:7" ht="22.5" customHeight="1">
      <c r="A271" s="138"/>
      <c r="B271" s="267"/>
      <c r="C271" s="129" t="str">
        <f>"برنج ايراني درجه 1"</f>
        <v>برنج ايراني درجه 1</v>
      </c>
      <c r="D271" s="129" t="str">
        <f t="shared" ref="D271:D277" si="18">"کيلوگرم"</f>
        <v>کيلوگرم</v>
      </c>
      <c r="E271" s="168">
        <v>1.55E-2</v>
      </c>
      <c r="F271" s="122">
        <f>F248</f>
        <v>1200000</v>
      </c>
      <c r="G271" s="122">
        <f t="shared" si="14"/>
        <v>18600</v>
      </c>
    </row>
    <row r="272" spans="1:7" ht="22.5" customHeight="1">
      <c r="A272" s="138"/>
      <c r="B272" s="267"/>
      <c r="C272" s="129" t="s">
        <v>6</v>
      </c>
      <c r="D272" s="129" t="str">
        <f t="shared" si="18"/>
        <v>کيلوگرم</v>
      </c>
      <c r="E272" s="168">
        <v>0.04</v>
      </c>
      <c r="F272" s="122">
        <f>F249</f>
        <v>250000</v>
      </c>
      <c r="G272" s="122">
        <f t="shared" si="14"/>
        <v>10000</v>
      </c>
    </row>
    <row r="273" spans="1:7" ht="22.5" customHeight="1">
      <c r="A273" s="138"/>
      <c r="B273" s="267"/>
      <c r="C273" s="129" t="s">
        <v>17</v>
      </c>
      <c r="D273" s="129" t="str">
        <f t="shared" si="18"/>
        <v>کيلوگرم</v>
      </c>
      <c r="E273" s="168">
        <v>0.02</v>
      </c>
      <c r="F273" s="122">
        <f>F250</f>
        <v>500000</v>
      </c>
      <c r="G273" s="122">
        <f t="shared" si="14"/>
        <v>10000</v>
      </c>
    </row>
    <row r="274" spans="1:7" ht="22.5" customHeight="1">
      <c r="A274" s="138"/>
      <c r="B274" s="267"/>
      <c r="C274" s="129" t="s">
        <v>7</v>
      </c>
      <c r="D274" s="129" t="str">
        <f t="shared" si="18"/>
        <v>کيلوگرم</v>
      </c>
      <c r="E274" s="168">
        <v>0.02</v>
      </c>
      <c r="F274" s="122">
        <f>F251</f>
        <v>700000</v>
      </c>
      <c r="G274" s="122">
        <f t="shared" si="14"/>
        <v>14000</v>
      </c>
    </row>
    <row r="275" spans="1:7" ht="22.5" customHeight="1">
      <c r="A275" s="138"/>
      <c r="B275" s="267"/>
      <c r="C275" s="129" t="s">
        <v>2</v>
      </c>
      <c r="D275" s="129" t="str">
        <f t="shared" si="18"/>
        <v>کيلوگرم</v>
      </c>
      <c r="E275" s="198">
        <v>1E-3</v>
      </c>
      <c r="F275" s="122">
        <f>F252</f>
        <v>700000</v>
      </c>
      <c r="G275" s="122">
        <f t="shared" si="14"/>
        <v>700</v>
      </c>
    </row>
    <row r="276" spans="1:7" ht="22.5" customHeight="1">
      <c r="A276" s="138"/>
      <c r="B276" s="267"/>
      <c r="C276" s="129" t="s">
        <v>20</v>
      </c>
      <c r="D276" s="129" t="str">
        <f t="shared" si="18"/>
        <v>کيلوگرم</v>
      </c>
      <c r="E276" s="168">
        <v>2.5000000000000001E-2</v>
      </c>
      <c r="F276" s="122">
        <f>F254</f>
        <v>400000</v>
      </c>
      <c r="G276" s="122">
        <f t="shared" si="14"/>
        <v>10000</v>
      </c>
    </row>
    <row r="277" spans="1:7" ht="22.5" customHeight="1">
      <c r="A277" s="138"/>
      <c r="B277" s="267"/>
      <c r="C277" s="129" t="s">
        <v>396</v>
      </c>
      <c r="D277" s="129" t="str">
        <f t="shared" si="18"/>
        <v>کيلوگرم</v>
      </c>
      <c r="E277" s="168">
        <v>0.32</v>
      </c>
      <c r="F277" s="122">
        <f>F256</f>
        <v>8000000</v>
      </c>
      <c r="G277" s="122">
        <f t="shared" si="14"/>
        <v>2560000</v>
      </c>
    </row>
    <row r="278" spans="1:7" ht="22.5" customHeight="1">
      <c r="A278" s="138"/>
      <c r="B278" s="267"/>
      <c r="C278" s="129" t="str">
        <f>"نان لواش  بسته بندي 80 گرمي"</f>
        <v>نان لواش  بسته بندي 80 گرمي</v>
      </c>
      <c r="D278" s="129" t="s">
        <v>11</v>
      </c>
      <c r="E278" s="168">
        <v>1</v>
      </c>
      <c r="F278" s="122">
        <f>F257</f>
        <v>70000</v>
      </c>
      <c r="G278" s="122">
        <f t="shared" si="14"/>
        <v>70000</v>
      </c>
    </row>
    <row r="279" spans="1:7" ht="22.5" customHeight="1">
      <c r="A279" s="138"/>
      <c r="B279" s="267"/>
      <c r="C279" s="112" t="s">
        <v>370</v>
      </c>
      <c r="D279" s="129" t="s">
        <v>173</v>
      </c>
      <c r="E279" s="168">
        <v>1</v>
      </c>
      <c r="F279" s="122">
        <f>F258</f>
        <v>10000</v>
      </c>
      <c r="G279" s="122">
        <f t="shared" si="14"/>
        <v>10000</v>
      </c>
    </row>
    <row r="280" spans="1:7" ht="22.5" customHeight="1">
      <c r="A280" s="138"/>
      <c r="B280" s="267"/>
      <c r="C280" s="112" t="s">
        <v>42</v>
      </c>
      <c r="D280" s="129" t="s">
        <v>292</v>
      </c>
      <c r="E280" s="168">
        <v>5.0000000000000001E-3</v>
      </c>
      <c r="F280" s="122">
        <f>'مواد غذایی'!M11</f>
        <v>500000</v>
      </c>
      <c r="G280" s="122">
        <f t="shared" si="14"/>
        <v>2500</v>
      </c>
    </row>
    <row r="281" spans="1:7" ht="22.5" customHeight="1" thickBot="1">
      <c r="A281" s="138"/>
      <c r="B281" s="267"/>
      <c r="C281" s="119" t="s">
        <v>19</v>
      </c>
      <c r="D281" s="119" t="str">
        <f>"کيلوگرم"</f>
        <v>کيلوگرم</v>
      </c>
      <c r="E281" s="196">
        <v>2.5000000000000001E-2</v>
      </c>
      <c r="F281" s="179">
        <f>F259</f>
        <v>300000</v>
      </c>
      <c r="G281" s="179">
        <f t="shared" si="14"/>
        <v>7500</v>
      </c>
    </row>
    <row r="282" spans="1:7" ht="22.5" customHeight="1" thickBot="1">
      <c r="A282" s="138"/>
      <c r="B282" s="268"/>
      <c r="C282" s="249" t="s">
        <v>400</v>
      </c>
      <c r="D282" s="250"/>
      <c r="E282" s="250"/>
      <c r="F282" s="251"/>
      <c r="G282" s="152">
        <f>SUM(G269:G281)</f>
        <v>2716800</v>
      </c>
    </row>
    <row r="283" spans="1:7" ht="22.5" customHeight="1">
      <c r="A283" s="138"/>
      <c r="B283" s="267"/>
      <c r="C283" s="248" t="s">
        <v>529</v>
      </c>
      <c r="D283" s="248"/>
      <c r="E283" s="248"/>
      <c r="F283" s="248"/>
      <c r="G283" s="143">
        <f>G261</f>
        <v>21000</v>
      </c>
    </row>
    <row r="284" spans="1:7" ht="22.5" customHeight="1">
      <c r="A284" s="138"/>
      <c r="B284" s="267"/>
      <c r="C284" s="252" t="s">
        <v>530</v>
      </c>
      <c r="D284" s="252"/>
      <c r="E284" s="252"/>
      <c r="F284" s="252"/>
      <c r="G284" s="122">
        <f>G262</f>
        <v>190000</v>
      </c>
    </row>
    <row r="285" spans="1:7" ht="22.5" customHeight="1" thickBot="1">
      <c r="A285" s="138"/>
      <c r="B285" s="267"/>
      <c r="C285" s="253" t="s">
        <v>531</v>
      </c>
      <c r="D285" s="253"/>
      <c r="E285" s="253"/>
      <c r="F285" s="253"/>
      <c r="G285" s="150">
        <f>(G282+G283+G284)*8%</f>
        <v>234224</v>
      </c>
    </row>
    <row r="286" spans="1:7" ht="22.5" customHeight="1" thickBot="1">
      <c r="A286" s="138"/>
      <c r="B286" s="269"/>
      <c r="C286" s="260" t="s">
        <v>532</v>
      </c>
      <c r="D286" s="261"/>
      <c r="E286" s="261"/>
      <c r="F286" s="262"/>
      <c r="G286" s="131">
        <f>SUM(G282:G285)</f>
        <v>3162024</v>
      </c>
    </row>
    <row r="287" spans="1:7" ht="22.5" customHeight="1">
      <c r="A287" s="159"/>
      <c r="C287" s="147"/>
      <c r="D287" s="147"/>
      <c r="E287" s="193"/>
      <c r="F287" s="147"/>
      <c r="G287" s="148"/>
    </row>
    <row r="288" spans="1:7" ht="22.5" customHeight="1">
      <c r="A288" s="159"/>
      <c r="C288" s="147"/>
      <c r="D288" s="147"/>
      <c r="E288" s="193"/>
      <c r="F288" s="147"/>
      <c r="G288" s="148"/>
    </row>
    <row r="289" spans="1:7" ht="246" customHeight="1">
      <c r="A289" s="159"/>
      <c r="C289" s="147"/>
      <c r="D289" s="147"/>
      <c r="E289" s="193"/>
      <c r="F289" s="147"/>
      <c r="G289" s="148"/>
    </row>
    <row r="290" spans="1:7" ht="50.1" customHeight="1">
      <c r="A290" s="130" t="s">
        <v>283</v>
      </c>
      <c r="B290" s="132" t="s">
        <v>168</v>
      </c>
      <c r="C290" s="137" t="s">
        <v>169</v>
      </c>
      <c r="D290" s="137" t="s">
        <v>170</v>
      </c>
      <c r="E290" s="195" t="s">
        <v>546</v>
      </c>
      <c r="F290" s="153" t="s">
        <v>437</v>
      </c>
      <c r="G290" s="153" t="s">
        <v>438</v>
      </c>
    </row>
    <row r="291" spans="1:7" ht="22.5" customHeight="1">
      <c r="A291" s="137">
        <v>12</v>
      </c>
      <c r="B291" s="279" t="s">
        <v>32</v>
      </c>
      <c r="C291" s="129" t="str">
        <f>"برنج ايراني درجه 1"</f>
        <v>برنج ايراني درجه 1</v>
      </c>
      <c r="D291" s="129" t="str">
        <f>"کيلوگرم"</f>
        <v>کيلوگرم</v>
      </c>
      <c r="E291" s="168">
        <v>0.155</v>
      </c>
      <c r="F291" s="122">
        <f>F271</f>
        <v>1200000</v>
      </c>
      <c r="G291" s="122">
        <f t="shared" si="14"/>
        <v>186000</v>
      </c>
    </row>
    <row r="292" spans="1:7" ht="22.5" customHeight="1">
      <c r="A292" s="138"/>
      <c r="B292" s="280"/>
      <c r="C292" s="129" t="s">
        <v>303</v>
      </c>
      <c r="D292" s="129" t="str">
        <f>"کيلوگرم"</f>
        <v>کيلوگرم</v>
      </c>
      <c r="E292" s="168">
        <v>0.3</v>
      </c>
      <c r="F292" s="122">
        <f>'مواد غذایی'!C27</f>
        <v>2400000</v>
      </c>
      <c r="G292" s="122">
        <f t="shared" si="14"/>
        <v>720000</v>
      </c>
    </row>
    <row r="293" spans="1:7" ht="22.5" customHeight="1">
      <c r="A293" s="138"/>
      <c r="B293" s="280"/>
      <c r="C293" s="129" t="s">
        <v>3</v>
      </c>
      <c r="D293" s="129" t="s">
        <v>4</v>
      </c>
      <c r="E293" s="168">
        <v>0.05</v>
      </c>
      <c r="F293" s="122">
        <f>F270</f>
        <v>500000</v>
      </c>
      <c r="G293" s="122">
        <f t="shared" si="14"/>
        <v>25000</v>
      </c>
    </row>
    <row r="294" spans="1:7" ht="22.5" customHeight="1">
      <c r="A294" s="138"/>
      <c r="B294" s="280"/>
      <c r="C294" s="129" t="s">
        <v>26</v>
      </c>
      <c r="D294" s="129" t="s">
        <v>4</v>
      </c>
      <c r="E294" s="168">
        <v>0.05</v>
      </c>
      <c r="F294" s="122">
        <f>F269</f>
        <v>500000</v>
      </c>
      <c r="G294" s="122">
        <f t="shared" si="14"/>
        <v>25000</v>
      </c>
    </row>
    <row r="295" spans="1:7" ht="22.5" customHeight="1">
      <c r="A295" s="138"/>
      <c r="B295" s="280"/>
      <c r="C295" s="129" t="s">
        <v>7</v>
      </c>
      <c r="D295" s="129" t="str">
        <f>"کيلوگرم"</f>
        <v>کيلوگرم</v>
      </c>
      <c r="E295" s="168">
        <v>0.05</v>
      </c>
      <c r="F295" s="122">
        <f>F274</f>
        <v>700000</v>
      </c>
      <c r="G295" s="122">
        <f t="shared" si="14"/>
        <v>35000</v>
      </c>
    </row>
    <row r="296" spans="1:7" ht="22.5" customHeight="1">
      <c r="A296" s="138"/>
      <c r="B296" s="280"/>
      <c r="C296" s="129" t="s">
        <v>190</v>
      </c>
      <c r="D296" s="129" t="str">
        <f>"کيلوگرم"</f>
        <v>کيلوگرم</v>
      </c>
      <c r="E296" s="168">
        <v>0.1</v>
      </c>
      <c r="F296" s="122">
        <f>'مواد غذایی'!M38</f>
        <v>40000</v>
      </c>
      <c r="G296" s="122">
        <f t="shared" si="14"/>
        <v>4000</v>
      </c>
    </row>
    <row r="297" spans="1:7" ht="22.5" customHeight="1">
      <c r="A297" s="138"/>
      <c r="B297" s="280"/>
      <c r="C297" s="129" t="s">
        <v>354</v>
      </c>
      <c r="D297" s="129" t="s">
        <v>292</v>
      </c>
      <c r="E297" s="168">
        <v>0.01</v>
      </c>
      <c r="F297" s="122">
        <f>'مواد غذایی'!M40</f>
        <v>40000</v>
      </c>
      <c r="G297" s="122">
        <f t="shared" si="14"/>
        <v>400</v>
      </c>
    </row>
    <row r="298" spans="1:7" ht="22.5" customHeight="1">
      <c r="A298" s="138"/>
      <c r="B298" s="280"/>
      <c r="C298" s="129" t="s">
        <v>27</v>
      </c>
      <c r="D298" s="129" t="str">
        <f>"کيلوگرم"</f>
        <v>کيلوگرم</v>
      </c>
      <c r="E298" s="168">
        <v>0.1</v>
      </c>
      <c r="F298" s="122">
        <f>'مواد غذایی'!M14</f>
        <v>500000</v>
      </c>
      <c r="G298" s="122">
        <f t="shared" si="14"/>
        <v>50000</v>
      </c>
    </row>
    <row r="299" spans="1:7" ht="22.5" customHeight="1">
      <c r="A299" s="138"/>
      <c r="B299" s="280"/>
      <c r="C299" s="129" t="str">
        <f>"نان لواش  بسته بندي 80 گرمي"</f>
        <v>نان لواش  بسته بندي 80 گرمي</v>
      </c>
      <c r="D299" s="129" t="s">
        <v>11</v>
      </c>
      <c r="E299" s="168">
        <v>1</v>
      </c>
      <c r="F299" s="122">
        <f>F278</f>
        <v>70000</v>
      </c>
      <c r="G299" s="122">
        <f t="shared" si="14"/>
        <v>70000</v>
      </c>
    </row>
    <row r="300" spans="1:7" ht="22.5" customHeight="1">
      <c r="A300" s="138"/>
      <c r="B300" s="280"/>
      <c r="C300" s="129" t="s">
        <v>2</v>
      </c>
      <c r="D300" s="129" t="str">
        <f t="shared" ref="D300:D306" si="19">"کيلوگرم"</f>
        <v>کيلوگرم</v>
      </c>
      <c r="E300" s="168">
        <v>0.01</v>
      </c>
      <c r="F300" s="122">
        <f>F275</f>
        <v>700000</v>
      </c>
      <c r="G300" s="122">
        <f t="shared" si="14"/>
        <v>7000</v>
      </c>
    </row>
    <row r="301" spans="1:7" ht="22.5" customHeight="1">
      <c r="A301" s="138"/>
      <c r="B301" s="280"/>
      <c r="C301" s="129" t="s">
        <v>28</v>
      </c>
      <c r="D301" s="129" t="str">
        <f t="shared" si="19"/>
        <v>کيلوگرم</v>
      </c>
      <c r="E301" s="168">
        <v>0.04</v>
      </c>
      <c r="F301" s="122">
        <f>'مواد غذایی'!M24</f>
        <v>700000</v>
      </c>
      <c r="G301" s="122">
        <f t="shared" si="14"/>
        <v>28000</v>
      </c>
    </row>
    <row r="302" spans="1:7" ht="22.5" customHeight="1">
      <c r="A302" s="138"/>
      <c r="B302" s="280"/>
      <c r="C302" s="129" t="s">
        <v>20</v>
      </c>
      <c r="D302" s="129" t="str">
        <f t="shared" si="19"/>
        <v>کيلوگرم</v>
      </c>
      <c r="E302" s="168">
        <v>0.02</v>
      </c>
      <c r="F302" s="122">
        <f>F276</f>
        <v>400000</v>
      </c>
      <c r="G302" s="122">
        <f t="shared" si="14"/>
        <v>8000</v>
      </c>
    </row>
    <row r="303" spans="1:7" ht="22.5" customHeight="1">
      <c r="A303" s="138"/>
      <c r="B303" s="280"/>
      <c r="C303" s="129" t="s">
        <v>6</v>
      </c>
      <c r="D303" s="129" t="str">
        <f t="shared" si="19"/>
        <v>کيلوگرم</v>
      </c>
      <c r="E303" s="168">
        <v>0.02</v>
      </c>
      <c r="F303" s="122">
        <f>F272</f>
        <v>250000</v>
      </c>
      <c r="G303" s="122">
        <f t="shared" si="14"/>
        <v>5000</v>
      </c>
    </row>
    <row r="304" spans="1:7" ht="22.5" customHeight="1">
      <c r="A304" s="138"/>
      <c r="B304" s="280"/>
      <c r="C304" s="129" t="s">
        <v>29</v>
      </c>
      <c r="D304" s="129" t="str">
        <f t="shared" si="19"/>
        <v>کيلوگرم</v>
      </c>
      <c r="E304" s="168">
        <v>3.5000000000000003E-2</v>
      </c>
      <c r="F304" s="122">
        <f>'مواد غذایی'!H3</f>
        <v>200000</v>
      </c>
      <c r="G304" s="122">
        <f t="shared" si="14"/>
        <v>7000.0000000000009</v>
      </c>
    </row>
    <row r="305" spans="1:7" ht="22.5" customHeight="1">
      <c r="A305" s="138"/>
      <c r="B305" s="280"/>
      <c r="C305" s="129" t="s">
        <v>430</v>
      </c>
      <c r="D305" s="129" t="s">
        <v>10</v>
      </c>
      <c r="E305" s="168">
        <v>0.02</v>
      </c>
      <c r="F305" s="122">
        <f>'مواد غذایی'!AL24</f>
        <v>20000</v>
      </c>
      <c r="G305" s="122">
        <f>'مواد غذایی'!AN242</f>
        <v>0</v>
      </c>
    </row>
    <row r="306" spans="1:7" ht="22.5" customHeight="1">
      <c r="A306" s="138"/>
      <c r="B306" s="280"/>
      <c r="C306" s="129" t="s">
        <v>31</v>
      </c>
      <c r="D306" s="129" t="str">
        <f t="shared" si="19"/>
        <v>کيلوگرم</v>
      </c>
      <c r="E306" s="168">
        <v>0.02</v>
      </c>
      <c r="F306" s="122">
        <f>'مواد غذایی'!H4</f>
        <v>500000</v>
      </c>
      <c r="G306" s="122">
        <f t="shared" si="14"/>
        <v>10000</v>
      </c>
    </row>
    <row r="307" spans="1:7" ht="22.5" customHeight="1" thickBot="1">
      <c r="A307" s="138"/>
      <c r="B307" s="280"/>
      <c r="C307" s="118" t="s">
        <v>370</v>
      </c>
      <c r="D307" s="119" t="s">
        <v>173</v>
      </c>
      <c r="E307" s="196">
        <v>2</v>
      </c>
      <c r="F307" s="179">
        <f>F279</f>
        <v>10000</v>
      </c>
      <c r="G307" s="179">
        <f t="shared" ref="G307" si="20">F307*E307</f>
        <v>20000</v>
      </c>
    </row>
    <row r="308" spans="1:7" ht="22.5" customHeight="1" thickBot="1">
      <c r="A308" s="138"/>
      <c r="B308" s="281"/>
      <c r="C308" s="249" t="s">
        <v>400</v>
      </c>
      <c r="D308" s="250"/>
      <c r="E308" s="250"/>
      <c r="F308" s="274"/>
      <c r="G308" s="131">
        <f>SUM(G291:G307)</f>
        <v>1200400</v>
      </c>
    </row>
    <row r="309" spans="1:7" ht="22.5" customHeight="1">
      <c r="A309" s="138"/>
      <c r="B309" s="280"/>
      <c r="C309" s="248" t="s">
        <v>529</v>
      </c>
      <c r="D309" s="248"/>
      <c r="E309" s="248"/>
      <c r="F309" s="248"/>
      <c r="G309" s="143">
        <f>G283</f>
        <v>21000</v>
      </c>
    </row>
    <row r="310" spans="1:7" ht="22.5" customHeight="1">
      <c r="A310" s="138"/>
      <c r="B310" s="280"/>
      <c r="C310" s="252" t="s">
        <v>530</v>
      </c>
      <c r="D310" s="252"/>
      <c r="E310" s="252"/>
      <c r="F310" s="252"/>
      <c r="G310" s="122">
        <f>G284</f>
        <v>190000</v>
      </c>
    </row>
    <row r="311" spans="1:7" ht="22.5" customHeight="1" thickBot="1">
      <c r="A311" s="138"/>
      <c r="B311" s="280"/>
      <c r="C311" s="253" t="s">
        <v>531</v>
      </c>
      <c r="D311" s="253"/>
      <c r="E311" s="253"/>
      <c r="F311" s="253"/>
      <c r="G311" s="150">
        <f>(G308+G309+G310)*8%</f>
        <v>112912</v>
      </c>
    </row>
    <row r="312" spans="1:7" ht="22.5" customHeight="1" thickBot="1">
      <c r="A312" s="138"/>
      <c r="B312" s="282"/>
      <c r="C312" s="260" t="s">
        <v>532</v>
      </c>
      <c r="D312" s="261"/>
      <c r="E312" s="261"/>
      <c r="F312" s="262"/>
      <c r="G312" s="131">
        <f>SUM(G308:G311)+200000</f>
        <v>1724312</v>
      </c>
    </row>
    <row r="313" spans="1:7" ht="22.5" customHeight="1">
      <c r="A313" s="159"/>
      <c r="C313" s="147"/>
      <c r="D313" s="147"/>
      <c r="E313" s="193"/>
      <c r="F313" s="147"/>
      <c r="G313" s="148"/>
    </row>
    <row r="314" spans="1:7" ht="22.5" customHeight="1">
      <c r="A314" s="159"/>
      <c r="C314" s="147"/>
      <c r="D314" s="147"/>
      <c r="E314" s="193"/>
      <c r="F314" s="147"/>
      <c r="G314" s="148"/>
    </row>
    <row r="315" spans="1:7" ht="157.5" customHeight="1">
      <c r="A315" s="159"/>
      <c r="C315" s="147"/>
      <c r="D315" s="147"/>
      <c r="E315" s="193"/>
      <c r="F315" s="147"/>
      <c r="G315" s="148"/>
    </row>
    <row r="316" spans="1:7" ht="50.1" customHeight="1">
      <c r="A316" s="130" t="s">
        <v>283</v>
      </c>
      <c r="B316" s="132" t="s">
        <v>168</v>
      </c>
      <c r="C316" s="137" t="s">
        <v>169</v>
      </c>
      <c r="D316" s="137" t="s">
        <v>170</v>
      </c>
      <c r="E316" s="195" t="s">
        <v>306</v>
      </c>
      <c r="F316" s="153" t="s">
        <v>437</v>
      </c>
      <c r="G316" s="153" t="s">
        <v>438</v>
      </c>
    </row>
    <row r="317" spans="1:7" ht="22.5" customHeight="1">
      <c r="A317" s="137">
        <v>13</v>
      </c>
      <c r="B317" s="279" t="s">
        <v>74</v>
      </c>
      <c r="C317" s="129" t="str">
        <f>"برنج ايراني درجه 1"</f>
        <v>برنج ايراني درجه 1</v>
      </c>
      <c r="D317" s="129" t="str">
        <f>"کيلوگرم"</f>
        <v>کيلوگرم</v>
      </c>
      <c r="E317" s="168">
        <v>0.155</v>
      </c>
      <c r="F317" s="122">
        <f>F291</f>
        <v>1200000</v>
      </c>
      <c r="G317" s="122">
        <f t="shared" ref="G317:G410" si="21">F317*E317</f>
        <v>186000</v>
      </c>
    </row>
    <row r="318" spans="1:7" ht="22.5" customHeight="1">
      <c r="A318" s="138"/>
      <c r="B318" s="280"/>
      <c r="C318" s="129" t="s">
        <v>73</v>
      </c>
      <c r="D318" s="129" t="str">
        <f>"کيلوگرم"</f>
        <v>کيلوگرم</v>
      </c>
      <c r="E318" s="168">
        <v>0.28000000000000003</v>
      </c>
      <c r="F318" s="122">
        <f>'مواد غذایی'!C28</f>
        <v>5000000</v>
      </c>
      <c r="G318" s="122">
        <f t="shared" si="21"/>
        <v>1400000.0000000002</v>
      </c>
    </row>
    <row r="319" spans="1:7" ht="22.5" customHeight="1">
      <c r="A319" s="138"/>
      <c r="B319" s="280"/>
      <c r="C319" s="129" t="s">
        <v>30</v>
      </c>
      <c r="D319" s="129" t="str">
        <f>"کيلوگرم"</f>
        <v>کيلوگرم</v>
      </c>
      <c r="E319" s="168">
        <v>0.1</v>
      </c>
      <c r="F319" s="122">
        <f>'مواد غذایی'!M38</f>
        <v>40000</v>
      </c>
      <c r="G319" s="122">
        <f t="shared" si="21"/>
        <v>4000</v>
      </c>
    </row>
    <row r="320" spans="1:7" ht="22.5" customHeight="1">
      <c r="A320" s="138"/>
      <c r="B320" s="280"/>
      <c r="C320" s="129" t="s">
        <v>354</v>
      </c>
      <c r="D320" s="129" t="s">
        <v>292</v>
      </c>
      <c r="E320" s="168">
        <v>0.01</v>
      </c>
      <c r="F320" s="122">
        <f>F297</f>
        <v>40000</v>
      </c>
      <c r="G320" s="122">
        <f t="shared" si="21"/>
        <v>400</v>
      </c>
    </row>
    <row r="321" spans="1:7" ht="22.5" customHeight="1">
      <c r="A321" s="138"/>
      <c r="B321" s="280"/>
      <c r="C321" s="129" t="s">
        <v>7</v>
      </c>
      <c r="D321" s="129" t="str">
        <f>"کيلوگرم"</f>
        <v>کيلوگرم</v>
      </c>
      <c r="E321" s="168">
        <v>5.5E-2</v>
      </c>
      <c r="F321" s="122">
        <f>F295</f>
        <v>700000</v>
      </c>
      <c r="G321" s="122">
        <f t="shared" si="21"/>
        <v>38500</v>
      </c>
    </row>
    <row r="322" spans="1:7" ht="22.5" customHeight="1">
      <c r="A322" s="138"/>
      <c r="B322" s="280"/>
      <c r="C322" s="129" t="s">
        <v>27</v>
      </c>
      <c r="D322" s="129" t="str">
        <f>"کيلوگرم"</f>
        <v>کيلوگرم</v>
      </c>
      <c r="E322" s="168">
        <v>0.1</v>
      </c>
      <c r="F322" s="122">
        <f>F298</f>
        <v>500000</v>
      </c>
      <c r="G322" s="122">
        <f t="shared" si="21"/>
        <v>50000</v>
      </c>
    </row>
    <row r="323" spans="1:7" ht="22.5" customHeight="1">
      <c r="A323" s="138"/>
      <c r="B323" s="280"/>
      <c r="C323" s="129" t="str">
        <f>"نان لواش  بسته بندي 80 گرمي"</f>
        <v>نان لواش  بسته بندي 80 گرمي</v>
      </c>
      <c r="D323" s="129" t="s">
        <v>11</v>
      </c>
      <c r="E323" s="168">
        <v>1</v>
      </c>
      <c r="F323" s="122">
        <f>F299</f>
        <v>70000</v>
      </c>
      <c r="G323" s="122">
        <f t="shared" si="21"/>
        <v>70000</v>
      </c>
    </row>
    <row r="324" spans="1:7" ht="22.5" customHeight="1">
      <c r="A324" s="138"/>
      <c r="B324" s="280"/>
      <c r="C324" s="129" t="s">
        <v>2</v>
      </c>
      <c r="D324" s="129" t="str">
        <f>"کيلوگرم"</f>
        <v>کيلوگرم</v>
      </c>
      <c r="E324" s="168">
        <v>0.02</v>
      </c>
      <c r="F324" s="122">
        <f>F300</f>
        <v>700000</v>
      </c>
      <c r="G324" s="122">
        <f t="shared" si="21"/>
        <v>14000</v>
      </c>
    </row>
    <row r="325" spans="1:7" ht="22.5" customHeight="1">
      <c r="A325" s="138"/>
      <c r="B325" s="280"/>
      <c r="C325" s="129" t="s">
        <v>3</v>
      </c>
      <c r="D325" s="129" t="s">
        <v>4</v>
      </c>
      <c r="E325" s="168">
        <v>0.01</v>
      </c>
      <c r="F325" s="122">
        <f>F293</f>
        <v>500000</v>
      </c>
      <c r="G325" s="122">
        <f t="shared" si="21"/>
        <v>5000</v>
      </c>
    </row>
    <row r="326" spans="1:7" ht="22.5" customHeight="1">
      <c r="A326" s="138"/>
      <c r="B326" s="280"/>
      <c r="C326" s="129" t="s">
        <v>28</v>
      </c>
      <c r="D326" s="129" t="str">
        <f>"کيلوگرم"</f>
        <v>کيلوگرم</v>
      </c>
      <c r="E326" s="168">
        <v>0.03</v>
      </c>
      <c r="F326" s="122">
        <f>F301</f>
        <v>700000</v>
      </c>
      <c r="G326" s="122">
        <f t="shared" si="21"/>
        <v>21000</v>
      </c>
    </row>
    <row r="327" spans="1:7" ht="22.5" customHeight="1">
      <c r="A327" s="138"/>
      <c r="B327" s="280"/>
      <c r="C327" s="129" t="s">
        <v>20</v>
      </c>
      <c r="D327" s="129" t="str">
        <f>"کيلوگرم"</f>
        <v>کيلوگرم</v>
      </c>
      <c r="E327" s="168">
        <v>0.02</v>
      </c>
      <c r="F327" s="122">
        <f>F302</f>
        <v>400000</v>
      </c>
      <c r="G327" s="122">
        <f t="shared" si="21"/>
        <v>8000</v>
      </c>
    </row>
    <row r="328" spans="1:7" ht="22.5" customHeight="1">
      <c r="A328" s="138"/>
      <c r="B328" s="280"/>
      <c r="C328" s="129" t="s">
        <v>6</v>
      </c>
      <c r="D328" s="129" t="str">
        <f>"کيلوگرم"</f>
        <v>کيلوگرم</v>
      </c>
      <c r="E328" s="168">
        <v>2.5000000000000001E-2</v>
      </c>
      <c r="F328" s="122">
        <f>F303</f>
        <v>250000</v>
      </c>
      <c r="G328" s="122">
        <f t="shared" si="21"/>
        <v>6250</v>
      </c>
    </row>
    <row r="329" spans="1:7" ht="22.5" customHeight="1">
      <c r="A329" s="138"/>
      <c r="B329" s="280"/>
      <c r="C329" s="129" t="s">
        <v>29</v>
      </c>
      <c r="D329" s="129" t="str">
        <f>"کيلوگرم"</f>
        <v>کيلوگرم</v>
      </c>
      <c r="E329" s="168">
        <v>0.03</v>
      </c>
      <c r="F329" s="122">
        <f>F304</f>
        <v>200000</v>
      </c>
      <c r="G329" s="122">
        <f t="shared" si="21"/>
        <v>6000</v>
      </c>
    </row>
    <row r="330" spans="1:7" ht="22.5" customHeight="1">
      <c r="A330" s="138"/>
      <c r="B330" s="280"/>
      <c r="C330" s="129" t="s">
        <v>226</v>
      </c>
      <c r="D330" s="129" t="str">
        <f>"کيلوگرم"</f>
        <v>کيلوگرم</v>
      </c>
      <c r="E330" s="168">
        <v>0.02</v>
      </c>
      <c r="F330" s="122">
        <f>'مواد غذایی'!H4</f>
        <v>500000</v>
      </c>
      <c r="G330" s="122">
        <f t="shared" si="21"/>
        <v>10000</v>
      </c>
    </row>
    <row r="331" spans="1:7" ht="22.5" customHeight="1" thickBot="1">
      <c r="A331" s="138"/>
      <c r="B331" s="280"/>
      <c r="C331" s="118" t="s">
        <v>370</v>
      </c>
      <c r="D331" s="119" t="s">
        <v>173</v>
      </c>
      <c r="E331" s="196">
        <v>1</v>
      </c>
      <c r="F331" s="179">
        <f>F307</f>
        <v>10000</v>
      </c>
      <c r="G331" s="179">
        <f t="shared" si="21"/>
        <v>10000</v>
      </c>
    </row>
    <row r="332" spans="1:7" ht="22.5" customHeight="1" thickBot="1">
      <c r="A332" s="138"/>
      <c r="B332" s="281"/>
      <c r="C332" s="249" t="s">
        <v>400</v>
      </c>
      <c r="D332" s="250"/>
      <c r="E332" s="250"/>
      <c r="F332" s="274"/>
      <c r="G332" s="131">
        <f>SUM(G317:G331)</f>
        <v>1829150.0000000002</v>
      </c>
    </row>
    <row r="333" spans="1:7" ht="22.5" customHeight="1">
      <c r="A333" s="138"/>
      <c r="B333" s="280"/>
      <c r="C333" s="248" t="s">
        <v>529</v>
      </c>
      <c r="D333" s="248"/>
      <c r="E333" s="248"/>
      <c r="F333" s="248"/>
      <c r="G333" s="143">
        <f>G309</f>
        <v>21000</v>
      </c>
    </row>
    <row r="334" spans="1:7" ht="22.5" customHeight="1">
      <c r="A334" s="138"/>
      <c r="B334" s="280"/>
      <c r="C334" s="252" t="s">
        <v>530</v>
      </c>
      <c r="D334" s="252"/>
      <c r="E334" s="252"/>
      <c r="F334" s="252"/>
      <c r="G334" s="122">
        <f>G310</f>
        <v>190000</v>
      </c>
    </row>
    <row r="335" spans="1:7" ht="22.5" customHeight="1" thickBot="1">
      <c r="A335" s="138"/>
      <c r="B335" s="280"/>
      <c r="C335" s="252" t="s">
        <v>531</v>
      </c>
      <c r="D335" s="252"/>
      <c r="E335" s="252"/>
      <c r="F335" s="252"/>
      <c r="G335" s="150">
        <f>(G332+G333+G334)*8%</f>
        <v>163212.00000000003</v>
      </c>
    </row>
    <row r="336" spans="1:7" ht="22.5" customHeight="1" thickBot="1">
      <c r="A336" s="138"/>
      <c r="B336" s="282"/>
      <c r="C336" s="257" t="s">
        <v>532</v>
      </c>
      <c r="D336" s="258"/>
      <c r="E336" s="258"/>
      <c r="F336" s="259"/>
      <c r="G336" s="189">
        <f>SUM(G332:G335)</f>
        <v>2203362.0000000005</v>
      </c>
    </row>
    <row r="337" spans="1:7" ht="22.5" customHeight="1">
      <c r="A337" s="159"/>
      <c r="C337" s="147"/>
      <c r="D337" s="147"/>
      <c r="E337" s="193"/>
      <c r="F337" s="147"/>
      <c r="G337" s="148"/>
    </row>
    <row r="338" spans="1:7" ht="22.5" customHeight="1">
      <c r="A338" s="159"/>
      <c r="C338" s="147"/>
      <c r="D338" s="147"/>
      <c r="E338" s="193"/>
      <c r="F338" s="147"/>
      <c r="G338" s="148"/>
    </row>
    <row r="339" spans="1:7" ht="199.5" customHeight="1">
      <c r="A339" s="159"/>
      <c r="C339" s="147"/>
      <c r="D339" s="147"/>
      <c r="E339" s="193"/>
      <c r="F339" s="147"/>
      <c r="G339" s="148"/>
    </row>
    <row r="340" spans="1:7" ht="50.1" customHeight="1">
      <c r="A340" s="130" t="s">
        <v>283</v>
      </c>
      <c r="B340" s="132" t="s">
        <v>168</v>
      </c>
      <c r="C340" s="137" t="s">
        <v>169</v>
      </c>
      <c r="D340" s="137" t="s">
        <v>170</v>
      </c>
      <c r="E340" s="195" t="s">
        <v>306</v>
      </c>
      <c r="F340" s="153" t="s">
        <v>437</v>
      </c>
      <c r="G340" s="153" t="s">
        <v>438</v>
      </c>
    </row>
    <row r="341" spans="1:7" ht="22.5" customHeight="1">
      <c r="A341" s="137">
        <v>14</v>
      </c>
      <c r="B341" s="279" t="s">
        <v>33</v>
      </c>
      <c r="C341" s="129" t="s">
        <v>318</v>
      </c>
      <c r="D341" s="129" t="str">
        <f>"کيلوگرم"</f>
        <v>کيلوگرم</v>
      </c>
      <c r="E341" s="168">
        <v>0.09</v>
      </c>
      <c r="F341" s="122">
        <f>F98</f>
        <v>6500000</v>
      </c>
      <c r="G341" s="122">
        <f t="shared" si="21"/>
        <v>585000</v>
      </c>
    </row>
    <row r="342" spans="1:7" ht="22.5" customHeight="1">
      <c r="A342" s="138"/>
      <c r="B342" s="280"/>
      <c r="C342" s="129" t="s">
        <v>17</v>
      </c>
      <c r="D342" s="129" t="str">
        <f>"کيلوگرم"</f>
        <v>کيلوگرم</v>
      </c>
      <c r="E342" s="168">
        <v>0.04</v>
      </c>
      <c r="F342" s="122">
        <f>F273</f>
        <v>500000</v>
      </c>
      <c r="G342" s="122">
        <f t="shared" si="21"/>
        <v>20000</v>
      </c>
    </row>
    <row r="343" spans="1:7" ht="22.5" customHeight="1">
      <c r="A343" s="138"/>
      <c r="B343" s="280"/>
      <c r="C343" s="129" t="s">
        <v>34</v>
      </c>
      <c r="D343" s="129" t="str">
        <f>"کيلوگرم"</f>
        <v>کيلوگرم</v>
      </c>
      <c r="E343" s="168">
        <v>0.1</v>
      </c>
      <c r="F343" s="122">
        <f>'مواد غذایی'!M25</f>
        <v>250000</v>
      </c>
      <c r="G343" s="122">
        <f t="shared" si="21"/>
        <v>25000</v>
      </c>
    </row>
    <row r="344" spans="1:7" ht="22.5" customHeight="1">
      <c r="A344" s="138"/>
      <c r="B344" s="280"/>
      <c r="C344" s="129" t="str">
        <f>"برنج ايراني درجه 1"</f>
        <v>برنج ايراني درجه 1</v>
      </c>
      <c r="D344" s="129" t="str">
        <f>"کيلوگرم"</f>
        <v>کيلوگرم</v>
      </c>
      <c r="E344" s="168">
        <v>0.18</v>
      </c>
      <c r="F344" s="122">
        <f>F317</f>
        <v>1200000</v>
      </c>
      <c r="G344" s="122">
        <f t="shared" si="21"/>
        <v>216000</v>
      </c>
    </row>
    <row r="345" spans="1:7" ht="22.5" customHeight="1">
      <c r="A345" s="138"/>
      <c r="B345" s="280"/>
      <c r="C345" s="129" t="str">
        <f>"نان لواش  بسته بندي 80 گرمي"</f>
        <v>نان لواش  بسته بندي 80 گرمي</v>
      </c>
      <c r="D345" s="129" t="s">
        <v>11</v>
      </c>
      <c r="E345" s="168">
        <v>1</v>
      </c>
      <c r="F345" s="122">
        <f>F323</f>
        <v>70000</v>
      </c>
      <c r="G345" s="122">
        <f t="shared" si="21"/>
        <v>70000</v>
      </c>
    </row>
    <row r="346" spans="1:7" ht="22.5" customHeight="1">
      <c r="A346" s="138"/>
      <c r="B346" s="280"/>
      <c r="C346" s="129" t="s">
        <v>6</v>
      </c>
      <c r="D346" s="129" t="str">
        <f>"کيلوگرم"</f>
        <v>کيلوگرم</v>
      </c>
      <c r="E346" s="168">
        <v>0.05</v>
      </c>
      <c r="F346" s="122">
        <f>F328</f>
        <v>250000</v>
      </c>
      <c r="G346" s="122">
        <f t="shared" si="21"/>
        <v>12500</v>
      </c>
    </row>
    <row r="347" spans="1:7" ht="22.5" customHeight="1">
      <c r="A347" s="138"/>
      <c r="B347" s="280"/>
      <c r="C347" s="129" t="s">
        <v>2</v>
      </c>
      <c r="D347" s="129" t="str">
        <f>"کيلوگرم"</f>
        <v>کيلوگرم</v>
      </c>
      <c r="E347" s="168">
        <v>0.01</v>
      </c>
      <c r="F347" s="122">
        <f>F324</f>
        <v>700000</v>
      </c>
      <c r="G347" s="122">
        <f t="shared" si="21"/>
        <v>7000</v>
      </c>
    </row>
    <row r="348" spans="1:7" ht="22.5" customHeight="1">
      <c r="A348" s="138"/>
      <c r="B348" s="280"/>
      <c r="C348" s="129" t="s">
        <v>7</v>
      </c>
      <c r="D348" s="129" t="str">
        <f>"کيلوگرم"</f>
        <v>کيلوگرم</v>
      </c>
      <c r="E348" s="168">
        <v>0.02</v>
      </c>
      <c r="F348" s="122">
        <f>F321</f>
        <v>700000</v>
      </c>
      <c r="G348" s="122">
        <f t="shared" si="21"/>
        <v>14000</v>
      </c>
    </row>
    <row r="349" spans="1:7" ht="22.5" customHeight="1">
      <c r="A349" s="138"/>
      <c r="B349" s="280"/>
      <c r="C349" s="129" t="s">
        <v>3</v>
      </c>
      <c r="D349" s="129" t="s">
        <v>4</v>
      </c>
      <c r="E349" s="168">
        <v>3.0000000000000001E-3</v>
      </c>
      <c r="F349" s="122">
        <f>F325</f>
        <v>500000</v>
      </c>
      <c r="G349" s="122">
        <f t="shared" si="21"/>
        <v>1500</v>
      </c>
    </row>
    <row r="350" spans="1:7" ht="22.5" customHeight="1" thickBot="1">
      <c r="A350" s="138"/>
      <c r="B350" s="280"/>
      <c r="C350" s="118" t="s">
        <v>370</v>
      </c>
      <c r="D350" s="119" t="s">
        <v>173</v>
      </c>
      <c r="E350" s="196">
        <v>1</v>
      </c>
      <c r="F350" s="179">
        <f>F331</f>
        <v>10000</v>
      </c>
      <c r="G350" s="179">
        <f t="shared" si="21"/>
        <v>10000</v>
      </c>
    </row>
    <row r="351" spans="1:7" ht="22.5" customHeight="1" thickBot="1">
      <c r="A351" s="138"/>
      <c r="B351" s="281"/>
      <c r="C351" s="245" t="s">
        <v>400</v>
      </c>
      <c r="D351" s="246"/>
      <c r="E351" s="246"/>
      <c r="F351" s="247"/>
      <c r="G351" s="187">
        <f>SUM(G341:G350)</f>
        <v>961000</v>
      </c>
    </row>
    <row r="352" spans="1:7" ht="22.5" customHeight="1">
      <c r="A352" s="138"/>
      <c r="B352" s="280"/>
      <c r="C352" s="248" t="s">
        <v>529</v>
      </c>
      <c r="D352" s="248"/>
      <c r="E352" s="248"/>
      <c r="F352" s="248"/>
      <c r="G352" s="143">
        <f>G333</f>
        <v>21000</v>
      </c>
    </row>
    <row r="353" spans="1:7" ht="22.5" customHeight="1">
      <c r="A353" s="138"/>
      <c r="B353" s="280"/>
      <c r="C353" s="252" t="s">
        <v>530</v>
      </c>
      <c r="D353" s="252"/>
      <c r="E353" s="252"/>
      <c r="F353" s="252"/>
      <c r="G353" s="122">
        <f>G334</f>
        <v>190000</v>
      </c>
    </row>
    <row r="354" spans="1:7" ht="22.5" customHeight="1" thickBot="1">
      <c r="A354" s="138"/>
      <c r="B354" s="280"/>
      <c r="C354" s="253" t="s">
        <v>531</v>
      </c>
      <c r="D354" s="253"/>
      <c r="E354" s="253"/>
      <c r="F354" s="253"/>
      <c r="G354" s="150">
        <f>(G351+G352+G353)*8%</f>
        <v>93760</v>
      </c>
    </row>
    <row r="355" spans="1:7" ht="22.5" customHeight="1" thickBot="1">
      <c r="A355" s="138"/>
      <c r="B355" s="282"/>
      <c r="C355" s="257" t="s">
        <v>532</v>
      </c>
      <c r="D355" s="258"/>
      <c r="E355" s="258"/>
      <c r="F355" s="258"/>
      <c r="G355" s="190">
        <f>SUM(G351:G354)</f>
        <v>1265760</v>
      </c>
    </row>
    <row r="356" spans="1:7" ht="22.5" customHeight="1">
      <c r="A356" s="159"/>
      <c r="C356" s="147"/>
      <c r="D356" s="147"/>
      <c r="E356" s="193"/>
      <c r="F356" s="147"/>
      <c r="G356" s="148"/>
    </row>
    <row r="357" spans="1:7" ht="22.5" customHeight="1">
      <c r="A357" s="159"/>
      <c r="C357" s="147"/>
      <c r="D357" s="147"/>
      <c r="E357" s="193"/>
      <c r="F357" s="147"/>
      <c r="G357" s="148"/>
    </row>
    <row r="358" spans="1:7" ht="311.25" customHeight="1">
      <c r="A358" s="159"/>
      <c r="C358" s="147"/>
      <c r="D358" s="147"/>
      <c r="E358" s="193"/>
      <c r="F358" s="147"/>
      <c r="G358" s="148"/>
    </row>
    <row r="359" spans="1:7" ht="50.1" customHeight="1">
      <c r="A359" s="130" t="s">
        <v>283</v>
      </c>
      <c r="B359" s="132" t="s">
        <v>168</v>
      </c>
      <c r="C359" s="137" t="s">
        <v>169</v>
      </c>
      <c r="D359" s="137" t="s">
        <v>170</v>
      </c>
      <c r="E359" s="195" t="s">
        <v>306</v>
      </c>
      <c r="F359" s="153" t="s">
        <v>437</v>
      </c>
      <c r="G359" s="153" t="s">
        <v>438</v>
      </c>
    </row>
    <row r="360" spans="1:7" ht="22.5" customHeight="1">
      <c r="A360" s="137">
        <v>15</v>
      </c>
      <c r="B360" s="279" t="s">
        <v>70</v>
      </c>
      <c r="C360" s="129" t="s">
        <v>1</v>
      </c>
      <c r="D360" s="129" t="str">
        <f>"کيلوگرم"</f>
        <v>کيلوگرم</v>
      </c>
      <c r="E360" s="168">
        <v>0.03</v>
      </c>
      <c r="F360" s="122">
        <f>F96</f>
        <v>4000000</v>
      </c>
      <c r="G360" s="122">
        <f t="shared" si="21"/>
        <v>120000</v>
      </c>
    </row>
    <row r="361" spans="1:7" ht="22.5" customHeight="1">
      <c r="A361" s="138"/>
      <c r="B361" s="280"/>
      <c r="C361" s="129" t="s">
        <v>318</v>
      </c>
      <c r="D361" s="129" t="str">
        <f>"کيلوگرم"</f>
        <v>کيلوگرم</v>
      </c>
      <c r="E361" s="168">
        <v>0.12</v>
      </c>
      <c r="F361" s="122">
        <f>F341</f>
        <v>6500000</v>
      </c>
      <c r="G361" s="122">
        <f t="shared" si="21"/>
        <v>780000</v>
      </c>
    </row>
    <row r="362" spans="1:7" ht="22.5" customHeight="1">
      <c r="A362" s="138"/>
      <c r="B362" s="280"/>
      <c r="C362" s="129" t="s">
        <v>8</v>
      </c>
      <c r="D362" s="129" t="str">
        <f>"کيلوگرم"</f>
        <v>کيلوگرم</v>
      </c>
      <c r="E362" s="168">
        <v>0.06</v>
      </c>
      <c r="F362" s="122">
        <f>F196</f>
        <v>1000000</v>
      </c>
      <c r="G362" s="122">
        <f t="shared" si="21"/>
        <v>60000</v>
      </c>
    </row>
    <row r="363" spans="1:7" ht="22.5" customHeight="1">
      <c r="A363" s="138"/>
      <c r="B363" s="280"/>
      <c r="C363" s="129" t="s">
        <v>15</v>
      </c>
      <c r="D363" s="129" t="s">
        <v>16</v>
      </c>
      <c r="E363" s="168">
        <v>7.0000000000000001E-3</v>
      </c>
      <c r="F363" s="122">
        <f>F223</f>
        <v>30000</v>
      </c>
      <c r="G363" s="122">
        <f t="shared" si="21"/>
        <v>210</v>
      </c>
    </row>
    <row r="364" spans="1:7" ht="22.5" customHeight="1">
      <c r="A364" s="138"/>
      <c r="B364" s="280"/>
      <c r="C364" s="129" t="s">
        <v>5</v>
      </c>
      <c r="D364" s="129" t="str">
        <f>"کيلوگرم"</f>
        <v>کيلوگرم</v>
      </c>
      <c r="E364" s="168">
        <v>0.1</v>
      </c>
      <c r="F364" s="122">
        <f>F222</f>
        <v>250000</v>
      </c>
      <c r="G364" s="122">
        <f t="shared" si="21"/>
        <v>25000</v>
      </c>
    </row>
    <row r="365" spans="1:7" ht="22.5" customHeight="1">
      <c r="A365" s="138"/>
      <c r="B365" s="280"/>
      <c r="C365" s="129" t="str">
        <f>"برنج ايراني درجه 1"</f>
        <v>برنج ايراني درجه 1</v>
      </c>
      <c r="D365" s="129" t="str">
        <f>"کيلوگرم"</f>
        <v>کيلوگرم</v>
      </c>
      <c r="E365" s="168">
        <v>0.155</v>
      </c>
      <c r="F365" s="122">
        <f>F344</f>
        <v>1200000</v>
      </c>
      <c r="G365" s="122">
        <f t="shared" si="21"/>
        <v>186000</v>
      </c>
    </row>
    <row r="366" spans="1:7" ht="22.5" customHeight="1">
      <c r="A366" s="138"/>
      <c r="B366" s="280"/>
      <c r="C366" s="129" t="str">
        <f>"نان لواش  بسته بندي 80 گرمي"</f>
        <v>نان لواش  بسته بندي 80 گرمي</v>
      </c>
      <c r="D366" s="129" t="s">
        <v>11</v>
      </c>
      <c r="E366" s="168">
        <v>1</v>
      </c>
      <c r="F366" s="122">
        <f>F345</f>
        <v>70000</v>
      </c>
      <c r="G366" s="122">
        <f t="shared" si="21"/>
        <v>70000</v>
      </c>
    </row>
    <row r="367" spans="1:7" ht="22.5" customHeight="1">
      <c r="A367" s="138"/>
      <c r="B367" s="280"/>
      <c r="C367" s="129" t="s">
        <v>2</v>
      </c>
      <c r="D367" s="129" t="str">
        <f>"کيلوگرم"</f>
        <v>کيلوگرم</v>
      </c>
      <c r="E367" s="168">
        <v>0.02</v>
      </c>
      <c r="F367" s="122">
        <f>F347</f>
        <v>700000</v>
      </c>
      <c r="G367" s="122">
        <f t="shared" si="21"/>
        <v>14000</v>
      </c>
    </row>
    <row r="368" spans="1:7" ht="22.5" customHeight="1">
      <c r="A368" s="138"/>
      <c r="B368" s="280"/>
      <c r="C368" s="129" t="s">
        <v>3</v>
      </c>
      <c r="D368" s="129" t="s">
        <v>4</v>
      </c>
      <c r="E368" s="168">
        <v>5.0000000000000001E-3</v>
      </c>
      <c r="F368" s="122">
        <f>F349</f>
        <v>500000</v>
      </c>
      <c r="G368" s="122">
        <f t="shared" si="21"/>
        <v>2500</v>
      </c>
    </row>
    <row r="369" spans="1:7" ht="22.5" customHeight="1">
      <c r="A369" s="138"/>
      <c r="B369" s="280"/>
      <c r="C369" s="129" t="s">
        <v>6</v>
      </c>
      <c r="D369" s="129" t="str">
        <f>"کيلوگرم"</f>
        <v>کيلوگرم</v>
      </c>
      <c r="E369" s="168">
        <v>0.05</v>
      </c>
      <c r="F369" s="122">
        <f>F346</f>
        <v>250000</v>
      </c>
      <c r="G369" s="122">
        <f t="shared" si="21"/>
        <v>12500</v>
      </c>
    </row>
    <row r="370" spans="1:7" ht="22.5" customHeight="1">
      <c r="A370" s="138"/>
      <c r="B370" s="280"/>
      <c r="C370" s="129" t="s">
        <v>20</v>
      </c>
      <c r="D370" s="129" t="str">
        <f>"کيلوگرم"</f>
        <v>کيلوگرم</v>
      </c>
      <c r="E370" s="168">
        <v>0.02</v>
      </c>
      <c r="F370" s="122">
        <f>F327</f>
        <v>400000</v>
      </c>
      <c r="G370" s="122">
        <f t="shared" si="21"/>
        <v>8000</v>
      </c>
    </row>
    <row r="371" spans="1:7" ht="22.5" customHeight="1">
      <c r="A371" s="138"/>
      <c r="B371" s="280"/>
      <c r="C371" s="112" t="s">
        <v>370</v>
      </c>
      <c r="D371" s="129" t="s">
        <v>173</v>
      </c>
      <c r="E371" s="168">
        <v>1</v>
      </c>
      <c r="F371" s="122">
        <f>F350</f>
        <v>10000</v>
      </c>
      <c r="G371" s="122">
        <f t="shared" si="21"/>
        <v>10000</v>
      </c>
    </row>
    <row r="372" spans="1:7" ht="22.5" customHeight="1">
      <c r="A372" s="138"/>
      <c r="B372" s="280"/>
      <c r="C372" s="129" t="s">
        <v>322</v>
      </c>
      <c r="D372" s="129" t="s">
        <v>10</v>
      </c>
      <c r="E372" s="168">
        <v>1</v>
      </c>
      <c r="F372" s="122">
        <f>F234</f>
        <v>50000</v>
      </c>
      <c r="G372" s="122">
        <f t="shared" si="21"/>
        <v>50000</v>
      </c>
    </row>
    <row r="373" spans="1:7" ht="22.5" customHeight="1" thickBot="1">
      <c r="A373" s="138"/>
      <c r="B373" s="280"/>
      <c r="C373" s="119" t="s">
        <v>9</v>
      </c>
      <c r="D373" s="119" t="str">
        <f>"کيلوگرم"</f>
        <v>کيلوگرم</v>
      </c>
      <c r="E373" s="196">
        <v>2.5000000000000001E-3</v>
      </c>
      <c r="F373" s="179">
        <f>F233</f>
        <v>25000</v>
      </c>
      <c r="G373" s="179">
        <f>F373</f>
        <v>25000</v>
      </c>
    </row>
    <row r="374" spans="1:7" ht="22.5" customHeight="1" thickBot="1">
      <c r="A374" s="138"/>
      <c r="B374" s="281"/>
      <c r="C374" s="249" t="s">
        <v>400</v>
      </c>
      <c r="D374" s="250"/>
      <c r="E374" s="250"/>
      <c r="F374" s="251"/>
      <c r="G374" s="152">
        <f>SUM(G360:G373)</f>
        <v>1363210</v>
      </c>
    </row>
    <row r="375" spans="1:7" ht="22.5" customHeight="1">
      <c r="A375" s="138"/>
      <c r="B375" s="280"/>
      <c r="C375" s="248" t="s">
        <v>529</v>
      </c>
      <c r="D375" s="248"/>
      <c r="E375" s="248"/>
      <c r="F375" s="248"/>
      <c r="G375" s="143">
        <f>G352</f>
        <v>21000</v>
      </c>
    </row>
    <row r="376" spans="1:7" ht="22.5" customHeight="1">
      <c r="A376" s="138"/>
      <c r="B376" s="280"/>
      <c r="C376" s="252" t="s">
        <v>530</v>
      </c>
      <c r="D376" s="252"/>
      <c r="E376" s="252"/>
      <c r="F376" s="252"/>
      <c r="G376" s="122">
        <f>G353</f>
        <v>190000</v>
      </c>
    </row>
    <row r="377" spans="1:7" ht="22.5" customHeight="1">
      <c r="A377" s="138"/>
      <c r="B377" s="280"/>
      <c r="C377" s="252" t="s">
        <v>531</v>
      </c>
      <c r="D377" s="252"/>
      <c r="E377" s="252"/>
      <c r="F377" s="252"/>
      <c r="G377" s="150">
        <f>(G374+G375+G376)*8%</f>
        <v>125936.8</v>
      </c>
    </row>
    <row r="378" spans="1:7" ht="22.5" customHeight="1">
      <c r="A378" s="138"/>
      <c r="B378" s="284"/>
      <c r="C378" s="306" t="s">
        <v>532</v>
      </c>
      <c r="D378" s="306"/>
      <c r="E378" s="306"/>
      <c r="F378" s="306"/>
      <c r="G378" s="123">
        <f>SUM(G374:G377)</f>
        <v>1700146.8</v>
      </c>
    </row>
    <row r="379" spans="1:7" ht="22.5" customHeight="1">
      <c r="A379" s="159"/>
      <c r="C379" s="147"/>
      <c r="D379" s="147"/>
      <c r="E379" s="193"/>
      <c r="F379" s="147"/>
      <c r="G379" s="148"/>
    </row>
    <row r="380" spans="1:7" ht="22.5" customHeight="1">
      <c r="A380" s="159"/>
      <c r="C380" s="147"/>
      <c r="D380" s="147"/>
      <c r="E380" s="193"/>
      <c r="F380" s="147"/>
      <c r="G380" s="148"/>
    </row>
    <row r="381" spans="1:7" ht="220.5" customHeight="1">
      <c r="A381" s="159"/>
      <c r="C381" s="147"/>
      <c r="D381" s="147"/>
      <c r="E381" s="193"/>
      <c r="F381" s="147"/>
      <c r="G381" s="148"/>
    </row>
    <row r="382" spans="1:7" ht="50.1" customHeight="1">
      <c r="A382" s="130" t="s">
        <v>283</v>
      </c>
      <c r="B382" s="132" t="s">
        <v>168</v>
      </c>
      <c r="C382" s="137" t="s">
        <v>169</v>
      </c>
      <c r="D382" s="137" t="s">
        <v>170</v>
      </c>
      <c r="E382" s="195" t="s">
        <v>306</v>
      </c>
      <c r="F382" s="153" t="s">
        <v>437</v>
      </c>
      <c r="G382" s="153" t="s">
        <v>438</v>
      </c>
    </row>
    <row r="383" spans="1:7" ht="22.5" customHeight="1">
      <c r="A383" s="135">
        <v>16</v>
      </c>
      <c r="B383" s="275" t="s">
        <v>183</v>
      </c>
      <c r="C383" s="129" t="str">
        <f>"برنج ايراني درجه 1"</f>
        <v>برنج ايراني درجه 1</v>
      </c>
      <c r="D383" s="129" t="str">
        <f>"کيلوگرم"</f>
        <v>کيلوگرم</v>
      </c>
      <c r="E383" s="168">
        <v>0.155</v>
      </c>
      <c r="F383" s="122">
        <f>F365</f>
        <v>1200000</v>
      </c>
      <c r="G383" s="122">
        <f t="shared" si="21"/>
        <v>186000</v>
      </c>
    </row>
    <row r="384" spans="1:7" ht="22.5" customHeight="1">
      <c r="A384" s="136"/>
      <c r="B384" s="276"/>
      <c r="C384" s="112" t="s">
        <v>229</v>
      </c>
      <c r="D384" s="129" t="str">
        <f>"کيلوگرم"</f>
        <v>کيلوگرم</v>
      </c>
      <c r="E384" s="168">
        <v>0.02</v>
      </c>
      <c r="F384" s="122">
        <f>F367</f>
        <v>700000</v>
      </c>
      <c r="G384" s="122">
        <f t="shared" si="21"/>
        <v>14000</v>
      </c>
    </row>
    <row r="385" spans="1:7" ht="22.5" customHeight="1">
      <c r="A385" s="136"/>
      <c r="B385" s="276"/>
      <c r="C385" s="112" t="s">
        <v>238</v>
      </c>
      <c r="D385" s="129" t="str">
        <f>"کيلوگرم"</f>
        <v>کيلوگرم</v>
      </c>
      <c r="E385" s="168">
        <v>0.06</v>
      </c>
      <c r="F385" s="122">
        <f>F369</f>
        <v>250000</v>
      </c>
      <c r="G385" s="122">
        <f t="shared" si="21"/>
        <v>15000</v>
      </c>
    </row>
    <row r="386" spans="1:7" ht="22.5" customHeight="1">
      <c r="A386" s="136"/>
      <c r="B386" s="276"/>
      <c r="C386" s="112" t="s">
        <v>353</v>
      </c>
      <c r="D386" s="129" t="str">
        <f>"کيلوگرم"</f>
        <v>کيلوگرم</v>
      </c>
      <c r="E386" s="168">
        <v>0.15</v>
      </c>
      <c r="F386" s="122">
        <f>'مواد غذایی'!C12</f>
        <v>1000000</v>
      </c>
      <c r="G386" s="122">
        <f t="shared" si="21"/>
        <v>150000</v>
      </c>
    </row>
    <row r="387" spans="1:7" ht="22.5" customHeight="1">
      <c r="A387" s="136"/>
      <c r="B387" s="276"/>
      <c r="C387" s="129" t="s">
        <v>15</v>
      </c>
      <c r="D387" s="129" t="s">
        <v>16</v>
      </c>
      <c r="E387" s="168">
        <v>6.4999999999999997E-3</v>
      </c>
      <c r="F387" s="122">
        <f>F363</f>
        <v>30000</v>
      </c>
      <c r="G387" s="122">
        <f t="shared" si="21"/>
        <v>195</v>
      </c>
    </row>
    <row r="388" spans="1:7" ht="22.5" customHeight="1">
      <c r="A388" s="136"/>
      <c r="B388" s="276"/>
      <c r="C388" s="112" t="s">
        <v>370</v>
      </c>
      <c r="D388" s="112" t="s">
        <v>173</v>
      </c>
      <c r="E388" s="168">
        <v>1</v>
      </c>
      <c r="F388" s="122">
        <f>F371</f>
        <v>10000</v>
      </c>
      <c r="G388" s="122">
        <f t="shared" si="21"/>
        <v>10000</v>
      </c>
    </row>
    <row r="389" spans="1:7" ht="22.5" customHeight="1">
      <c r="A389" s="136"/>
      <c r="B389" s="276"/>
      <c r="C389" s="112" t="s">
        <v>329</v>
      </c>
      <c r="D389" s="129" t="str">
        <f>"کيلوگرم"</f>
        <v>کيلوگرم</v>
      </c>
      <c r="E389" s="168">
        <v>0.05</v>
      </c>
      <c r="F389" s="122">
        <f>'مواد غذایی'!C14</f>
        <v>4000000</v>
      </c>
      <c r="G389" s="122">
        <f t="shared" si="21"/>
        <v>200000</v>
      </c>
    </row>
    <row r="390" spans="1:7" ht="22.5" customHeight="1">
      <c r="A390" s="136"/>
      <c r="B390" s="276"/>
      <c r="C390" s="112" t="s">
        <v>5</v>
      </c>
      <c r="D390" s="129" t="str">
        <f>"کيلوگرم"</f>
        <v>کيلوگرم</v>
      </c>
      <c r="E390" s="168">
        <v>0.1</v>
      </c>
      <c r="F390" s="122">
        <f>F364</f>
        <v>250000</v>
      </c>
      <c r="G390" s="122">
        <f t="shared" si="21"/>
        <v>25000</v>
      </c>
    </row>
    <row r="391" spans="1:7" ht="22.5" customHeight="1">
      <c r="A391" s="136"/>
      <c r="B391" s="276"/>
      <c r="C391" s="129" t="str">
        <f>"نان لواش  بسته بندي 80 گرمي"</f>
        <v>نان لواش  بسته بندي 80 گرمي</v>
      </c>
      <c r="D391" s="113" t="s">
        <v>10</v>
      </c>
      <c r="E391" s="168">
        <v>1</v>
      </c>
      <c r="F391" s="122">
        <f>F366</f>
        <v>70000</v>
      </c>
      <c r="G391" s="122">
        <f t="shared" si="21"/>
        <v>70000</v>
      </c>
    </row>
    <row r="392" spans="1:7" ht="22.5" customHeight="1" thickBot="1">
      <c r="A392" s="136"/>
      <c r="B392" s="276"/>
      <c r="C392" s="119" t="s">
        <v>322</v>
      </c>
      <c r="D392" s="119" t="s">
        <v>10</v>
      </c>
      <c r="E392" s="196">
        <v>1</v>
      </c>
      <c r="F392" s="179">
        <f>F372</f>
        <v>50000</v>
      </c>
      <c r="G392" s="179">
        <f t="shared" si="21"/>
        <v>50000</v>
      </c>
    </row>
    <row r="393" spans="1:7" ht="22.5" customHeight="1" thickBot="1">
      <c r="A393" s="138"/>
      <c r="B393" s="277"/>
      <c r="C393" s="249" t="s">
        <v>400</v>
      </c>
      <c r="D393" s="250"/>
      <c r="E393" s="250"/>
      <c r="F393" s="251"/>
      <c r="G393" s="152">
        <f>SUM(G383:G392)</f>
        <v>720195</v>
      </c>
    </row>
    <row r="394" spans="1:7" ht="22.5" customHeight="1">
      <c r="A394" s="138"/>
      <c r="B394" s="276"/>
      <c r="C394" s="248" t="s">
        <v>529</v>
      </c>
      <c r="D394" s="248"/>
      <c r="E394" s="248"/>
      <c r="F394" s="248"/>
      <c r="G394" s="143">
        <f>G375</f>
        <v>21000</v>
      </c>
    </row>
    <row r="395" spans="1:7" ht="22.5" customHeight="1">
      <c r="A395" s="138"/>
      <c r="B395" s="276"/>
      <c r="C395" s="252" t="s">
        <v>530</v>
      </c>
      <c r="D395" s="252"/>
      <c r="E395" s="252"/>
      <c r="F395" s="252"/>
      <c r="G395" s="122">
        <f>G376</f>
        <v>190000</v>
      </c>
    </row>
    <row r="396" spans="1:7" ht="22.5" customHeight="1" thickBot="1">
      <c r="A396" s="138"/>
      <c r="B396" s="276"/>
      <c r="C396" s="253" t="s">
        <v>531</v>
      </c>
      <c r="D396" s="253"/>
      <c r="E396" s="253"/>
      <c r="F396" s="253"/>
      <c r="G396" s="150">
        <f>(G393+G394+G395)*8%</f>
        <v>74495.600000000006</v>
      </c>
    </row>
    <row r="397" spans="1:7" ht="22.5" customHeight="1" thickBot="1">
      <c r="A397" s="138"/>
      <c r="B397" s="278"/>
      <c r="C397" s="303" t="s">
        <v>532</v>
      </c>
      <c r="D397" s="304"/>
      <c r="E397" s="304"/>
      <c r="F397" s="304"/>
      <c r="G397" s="200">
        <f>SUM(G393:G396)+100000</f>
        <v>1105690.6000000001</v>
      </c>
    </row>
    <row r="398" spans="1:7" ht="22.5" customHeight="1">
      <c r="A398" s="159"/>
      <c r="C398" s="147"/>
      <c r="D398" s="147"/>
      <c r="E398" s="193"/>
      <c r="F398" s="147"/>
      <c r="G398" s="148"/>
    </row>
    <row r="399" spans="1:7" ht="22.5" customHeight="1">
      <c r="A399" s="159"/>
      <c r="C399" s="147"/>
      <c r="D399" s="147"/>
      <c r="E399" s="193"/>
      <c r="F399" s="147"/>
      <c r="G399" s="148"/>
    </row>
    <row r="400" spans="1:7" ht="317.25" customHeight="1">
      <c r="A400" s="159"/>
      <c r="C400" s="147"/>
      <c r="D400" s="147"/>
      <c r="E400" s="193"/>
      <c r="F400" s="147"/>
      <c r="G400" s="148"/>
    </row>
    <row r="401" spans="1:7" ht="50.1" customHeight="1">
      <c r="A401" s="130" t="s">
        <v>283</v>
      </c>
      <c r="B401" s="132" t="s">
        <v>168</v>
      </c>
      <c r="C401" s="137" t="s">
        <v>169</v>
      </c>
      <c r="D401" s="137" t="s">
        <v>170</v>
      </c>
      <c r="E401" s="195" t="s">
        <v>306</v>
      </c>
      <c r="F401" s="153" t="s">
        <v>437</v>
      </c>
      <c r="G401" s="153" t="s">
        <v>438</v>
      </c>
    </row>
    <row r="402" spans="1:7" ht="22.5" customHeight="1">
      <c r="A402" s="137">
        <v>17</v>
      </c>
      <c r="B402" s="279" t="s">
        <v>41</v>
      </c>
      <c r="C402" s="129" t="s">
        <v>39</v>
      </c>
      <c r="D402" s="129" t="str">
        <f>"کيلوگرم"</f>
        <v>کيلوگرم</v>
      </c>
      <c r="E402" s="168">
        <v>0.04</v>
      </c>
      <c r="F402" s="122">
        <f>'مواد غذایی'!W3</f>
        <v>900000</v>
      </c>
      <c r="G402" s="122">
        <f t="shared" si="21"/>
        <v>36000</v>
      </c>
    </row>
    <row r="403" spans="1:7" ht="22.5" customHeight="1">
      <c r="A403" s="138"/>
      <c r="B403" s="280"/>
      <c r="C403" s="129" t="s">
        <v>318</v>
      </c>
      <c r="D403" s="129" t="str">
        <f>"کيلوگرم"</f>
        <v>کيلوگرم</v>
      </c>
      <c r="E403" s="168">
        <v>0.1</v>
      </c>
      <c r="F403" s="122">
        <f>F361</f>
        <v>6500000</v>
      </c>
      <c r="G403" s="122">
        <f t="shared" si="21"/>
        <v>650000</v>
      </c>
    </row>
    <row r="404" spans="1:7" ht="22.5" customHeight="1">
      <c r="A404" s="138"/>
      <c r="B404" s="280"/>
      <c r="C404" s="129" t="str">
        <f>"برنج ايراني درجه 1"</f>
        <v>برنج ايراني درجه 1</v>
      </c>
      <c r="D404" s="129" t="str">
        <f>"کيلوگرم"</f>
        <v>کيلوگرم</v>
      </c>
      <c r="E404" s="168">
        <v>0.155</v>
      </c>
      <c r="F404" s="122">
        <f>F383</f>
        <v>1200000</v>
      </c>
      <c r="G404" s="122">
        <f t="shared" si="21"/>
        <v>186000</v>
      </c>
    </row>
    <row r="405" spans="1:7" ht="22.5" customHeight="1">
      <c r="A405" s="138"/>
      <c r="B405" s="280"/>
      <c r="C405" s="129" t="str">
        <f>"نان لواش  بسته بندي 80 گرمي"</f>
        <v>نان لواش  بسته بندي 80 گرمي</v>
      </c>
      <c r="D405" s="129" t="s">
        <v>11</v>
      </c>
      <c r="E405" s="168">
        <v>1</v>
      </c>
      <c r="F405" s="122">
        <f>F391</f>
        <v>70000</v>
      </c>
      <c r="G405" s="122">
        <f t="shared" si="21"/>
        <v>70000</v>
      </c>
    </row>
    <row r="406" spans="1:7" ht="22.5" customHeight="1">
      <c r="A406" s="138"/>
      <c r="B406" s="280"/>
      <c r="C406" s="129" t="s">
        <v>40</v>
      </c>
      <c r="D406" s="129" t="str">
        <f>"کيلوگرم"</f>
        <v>کيلوگرم</v>
      </c>
      <c r="E406" s="168">
        <v>3.5000000000000003E-2</v>
      </c>
      <c r="F406" s="122">
        <f>'مواد غذایی'!H34</f>
        <v>1000000</v>
      </c>
      <c r="G406" s="122">
        <f t="shared" si="21"/>
        <v>35000</v>
      </c>
    </row>
    <row r="407" spans="1:7" ht="22.5" customHeight="1">
      <c r="A407" s="138"/>
      <c r="B407" s="280"/>
      <c r="C407" s="129" t="s">
        <v>6</v>
      </c>
      <c r="D407" s="129" t="str">
        <f>"کيلوگرم"</f>
        <v>کيلوگرم</v>
      </c>
      <c r="E407" s="168">
        <v>0.03</v>
      </c>
      <c r="F407" s="122">
        <f>F385</f>
        <v>250000</v>
      </c>
      <c r="G407" s="122">
        <f t="shared" si="21"/>
        <v>7500</v>
      </c>
    </row>
    <row r="408" spans="1:7" ht="22.5" customHeight="1">
      <c r="A408" s="138"/>
      <c r="B408" s="280"/>
      <c r="C408" s="129" t="s">
        <v>7</v>
      </c>
      <c r="D408" s="129" t="str">
        <f>"کيلوگرم"</f>
        <v>کيلوگرم</v>
      </c>
      <c r="E408" s="168">
        <v>0.02</v>
      </c>
      <c r="F408" s="122">
        <f>F348</f>
        <v>700000</v>
      </c>
      <c r="G408" s="122">
        <f t="shared" si="21"/>
        <v>14000</v>
      </c>
    </row>
    <row r="409" spans="1:7" ht="22.5" customHeight="1">
      <c r="A409" s="138"/>
      <c r="B409" s="280"/>
      <c r="C409" s="129" t="s">
        <v>2</v>
      </c>
      <c r="D409" s="129" t="str">
        <f>"کيلوگرم"</f>
        <v>کيلوگرم</v>
      </c>
      <c r="E409" s="168">
        <v>0.01</v>
      </c>
      <c r="F409" s="122">
        <f>F384</f>
        <v>700000</v>
      </c>
      <c r="G409" s="122">
        <f t="shared" si="21"/>
        <v>7000</v>
      </c>
    </row>
    <row r="410" spans="1:7" ht="22.5" customHeight="1">
      <c r="A410" s="138"/>
      <c r="B410" s="280"/>
      <c r="C410" s="129" t="s">
        <v>17</v>
      </c>
      <c r="D410" s="129" t="str">
        <f>"کيلوگرم"</f>
        <v>کيلوگرم</v>
      </c>
      <c r="E410" s="168">
        <v>0.02</v>
      </c>
      <c r="F410" s="122">
        <f>F342</f>
        <v>500000</v>
      </c>
      <c r="G410" s="122">
        <f t="shared" si="21"/>
        <v>10000</v>
      </c>
    </row>
    <row r="411" spans="1:7" ht="22.5" customHeight="1" thickBot="1">
      <c r="A411" s="138"/>
      <c r="B411" s="280"/>
      <c r="C411" s="118" t="s">
        <v>370</v>
      </c>
      <c r="D411" s="119" t="s">
        <v>173</v>
      </c>
      <c r="E411" s="196">
        <v>1</v>
      </c>
      <c r="F411" s="179">
        <f>F388</f>
        <v>10000</v>
      </c>
      <c r="G411" s="179">
        <f t="shared" ref="G411" si="22">F411*E411</f>
        <v>10000</v>
      </c>
    </row>
    <row r="412" spans="1:7" ht="22.5" customHeight="1" thickBot="1">
      <c r="A412" s="138"/>
      <c r="B412" s="281"/>
      <c r="C412" s="245" t="s">
        <v>400</v>
      </c>
      <c r="D412" s="246"/>
      <c r="E412" s="246"/>
      <c r="F412" s="305"/>
      <c r="G412" s="175">
        <f>SUM(G402:G411)</f>
        <v>1025500</v>
      </c>
    </row>
    <row r="413" spans="1:7" ht="22.5" customHeight="1">
      <c r="A413" s="138"/>
      <c r="B413" s="280"/>
      <c r="C413" s="248" t="s">
        <v>529</v>
      </c>
      <c r="D413" s="248"/>
      <c r="E413" s="248"/>
      <c r="F413" s="248"/>
      <c r="G413" s="143">
        <f>G394</f>
        <v>21000</v>
      </c>
    </row>
    <row r="414" spans="1:7" ht="22.5" customHeight="1">
      <c r="A414" s="138"/>
      <c r="B414" s="280"/>
      <c r="C414" s="252" t="s">
        <v>530</v>
      </c>
      <c r="D414" s="252"/>
      <c r="E414" s="252"/>
      <c r="F414" s="252"/>
      <c r="G414" s="122">
        <f>G395</f>
        <v>190000</v>
      </c>
    </row>
    <row r="415" spans="1:7" ht="22.5" customHeight="1">
      <c r="A415" s="138"/>
      <c r="B415" s="280"/>
      <c r="C415" s="252" t="s">
        <v>531</v>
      </c>
      <c r="D415" s="252"/>
      <c r="E415" s="252"/>
      <c r="F415" s="252"/>
      <c r="G415" s="150">
        <f>(G412+G413+G414)*8%</f>
        <v>98920</v>
      </c>
    </row>
    <row r="416" spans="1:7" ht="22.5" customHeight="1">
      <c r="A416" s="138"/>
      <c r="B416" s="284"/>
      <c r="C416" s="307" t="s">
        <v>532</v>
      </c>
      <c r="D416" s="307"/>
      <c r="E416" s="307"/>
      <c r="F416" s="307"/>
      <c r="G416" s="201">
        <f>SUM(G412:G415)</f>
        <v>1335420</v>
      </c>
    </row>
    <row r="417" spans="1:7" ht="22.5" customHeight="1">
      <c r="A417" s="159"/>
      <c r="C417" s="147"/>
      <c r="D417" s="147"/>
      <c r="E417" s="193"/>
      <c r="F417" s="147"/>
      <c r="G417" s="148"/>
    </row>
    <row r="418" spans="1:7" ht="22.5" customHeight="1">
      <c r="A418" s="159"/>
      <c r="C418" s="147"/>
      <c r="D418" s="147"/>
      <c r="E418" s="193"/>
      <c r="F418" s="147"/>
      <c r="G418" s="148"/>
    </row>
    <row r="419" spans="1:7" ht="308.25" customHeight="1">
      <c r="A419" s="159"/>
      <c r="C419" s="147"/>
      <c r="D419" s="147"/>
      <c r="E419" s="193"/>
      <c r="F419" s="147"/>
      <c r="G419" s="148"/>
    </row>
    <row r="420" spans="1:7" ht="50.1" customHeight="1">
      <c r="A420" s="130" t="s">
        <v>283</v>
      </c>
      <c r="B420" s="132" t="s">
        <v>168</v>
      </c>
      <c r="C420" s="137" t="s">
        <v>169</v>
      </c>
      <c r="D420" s="137" t="s">
        <v>170</v>
      </c>
      <c r="E420" s="195" t="s">
        <v>306</v>
      </c>
      <c r="F420" s="153" t="s">
        <v>437</v>
      </c>
      <c r="G420" s="153" t="s">
        <v>438</v>
      </c>
    </row>
    <row r="421" spans="1:7" ht="22.5" customHeight="1">
      <c r="A421" s="137">
        <v>18</v>
      </c>
      <c r="B421" s="279" t="s">
        <v>43</v>
      </c>
      <c r="C421" s="129" t="str">
        <f>"برنج ايراني درجه 1"</f>
        <v>برنج ايراني درجه 1</v>
      </c>
      <c r="D421" s="129" t="str">
        <f t="shared" ref="D421:D427" si="23">"کيلوگرم"</f>
        <v>کيلوگرم</v>
      </c>
      <c r="E421" s="168">
        <v>0.155</v>
      </c>
      <c r="F421" s="122">
        <f>F404</f>
        <v>1200000</v>
      </c>
      <c r="G421" s="122">
        <f t="shared" ref="G421:G514" si="24">F421*E421</f>
        <v>186000</v>
      </c>
    </row>
    <row r="422" spans="1:7" ht="22.5" customHeight="1">
      <c r="A422" s="138"/>
      <c r="B422" s="280"/>
      <c r="C422" s="129" t="s">
        <v>318</v>
      </c>
      <c r="D422" s="129" t="str">
        <f t="shared" si="23"/>
        <v>کيلوگرم</v>
      </c>
      <c r="E422" s="168">
        <v>0.12</v>
      </c>
      <c r="F422" s="122">
        <f>F403</f>
        <v>6500000</v>
      </c>
      <c r="G422" s="122">
        <f t="shared" si="24"/>
        <v>780000</v>
      </c>
    </row>
    <row r="423" spans="1:7" ht="22.5" customHeight="1">
      <c r="A423" s="138"/>
      <c r="B423" s="280"/>
      <c r="C423" s="129" t="s">
        <v>7</v>
      </c>
      <c r="D423" s="129" t="str">
        <f t="shared" si="23"/>
        <v>کيلوگرم</v>
      </c>
      <c r="E423" s="168">
        <v>0.25</v>
      </c>
      <c r="F423" s="122">
        <f>F408</f>
        <v>700000</v>
      </c>
      <c r="G423" s="122">
        <f t="shared" si="24"/>
        <v>175000</v>
      </c>
    </row>
    <row r="424" spans="1:7" ht="22.5" customHeight="1">
      <c r="A424" s="138"/>
      <c r="B424" s="280"/>
      <c r="C424" s="129" t="s">
        <v>17</v>
      </c>
      <c r="D424" s="129" t="str">
        <f t="shared" si="23"/>
        <v>کيلوگرم</v>
      </c>
      <c r="E424" s="168">
        <v>0.02</v>
      </c>
      <c r="F424" s="122">
        <f>F410</f>
        <v>500000</v>
      </c>
      <c r="G424" s="122">
        <f t="shared" si="24"/>
        <v>10000</v>
      </c>
    </row>
    <row r="425" spans="1:7" ht="22.5" customHeight="1">
      <c r="A425" s="138"/>
      <c r="B425" s="280"/>
      <c r="C425" s="129" t="s">
        <v>356</v>
      </c>
      <c r="D425" s="129" t="str">
        <f t="shared" si="23"/>
        <v>کيلوگرم</v>
      </c>
      <c r="E425" s="168">
        <v>5.0000000000000001E-3</v>
      </c>
      <c r="F425" s="122">
        <f>'مواد غذایی'!H13</f>
        <v>10000000</v>
      </c>
      <c r="G425" s="122">
        <f t="shared" si="24"/>
        <v>50000</v>
      </c>
    </row>
    <row r="426" spans="1:7" ht="22.5" customHeight="1">
      <c r="A426" s="138"/>
      <c r="B426" s="280"/>
      <c r="C426" s="129" t="s">
        <v>357</v>
      </c>
      <c r="D426" s="129" t="str">
        <f t="shared" si="23"/>
        <v>کيلوگرم</v>
      </c>
      <c r="E426" s="168">
        <v>5.0000000000000001E-3</v>
      </c>
      <c r="F426" s="122">
        <f>'مواد غذایی'!H12</f>
        <v>12000000</v>
      </c>
      <c r="G426" s="122">
        <f t="shared" si="24"/>
        <v>60000</v>
      </c>
    </row>
    <row r="427" spans="1:7" ht="22.5" customHeight="1">
      <c r="A427" s="138"/>
      <c r="B427" s="280"/>
      <c r="C427" s="129" t="s">
        <v>13</v>
      </c>
      <c r="D427" s="129" t="str">
        <f t="shared" si="23"/>
        <v>کيلوگرم</v>
      </c>
      <c r="E427" s="168">
        <v>1.2E-2</v>
      </c>
      <c r="F427" s="122">
        <f>F145</f>
        <v>2000000</v>
      </c>
      <c r="G427" s="122">
        <f t="shared" si="24"/>
        <v>24000</v>
      </c>
    </row>
    <row r="428" spans="1:7" ht="22.5" customHeight="1">
      <c r="A428" s="138"/>
      <c r="B428" s="280"/>
      <c r="C428" s="129" t="str">
        <f>"نان لواش  بسته بندي 80 گرمي"</f>
        <v>نان لواش  بسته بندي 80 گرمي</v>
      </c>
      <c r="D428" s="129" t="s">
        <v>11</v>
      </c>
      <c r="E428" s="168">
        <v>1</v>
      </c>
      <c r="F428" s="122">
        <f>F405</f>
        <v>70000</v>
      </c>
      <c r="G428" s="122">
        <f t="shared" si="24"/>
        <v>70000</v>
      </c>
    </row>
    <row r="429" spans="1:7" ht="22.5" customHeight="1">
      <c r="A429" s="138"/>
      <c r="B429" s="280"/>
      <c r="C429" s="129" t="s">
        <v>2</v>
      </c>
      <c r="D429" s="129" t="str">
        <f>"کيلوگرم"</f>
        <v>کيلوگرم</v>
      </c>
      <c r="E429" s="168">
        <v>0.02</v>
      </c>
      <c r="F429" s="122">
        <f>F409</f>
        <v>700000</v>
      </c>
      <c r="G429" s="122">
        <f t="shared" si="24"/>
        <v>14000</v>
      </c>
    </row>
    <row r="430" spans="1:7" ht="22.5" customHeight="1">
      <c r="A430" s="138"/>
      <c r="B430" s="280"/>
      <c r="C430" s="129" t="s">
        <v>26</v>
      </c>
      <c r="D430" s="129" t="s">
        <v>4</v>
      </c>
      <c r="E430" s="168">
        <v>1.6E-2</v>
      </c>
      <c r="F430" s="122">
        <f>F294</f>
        <v>500000</v>
      </c>
      <c r="G430" s="122">
        <f t="shared" si="24"/>
        <v>8000</v>
      </c>
    </row>
    <row r="431" spans="1:7" ht="22.5" customHeight="1">
      <c r="A431" s="138"/>
      <c r="B431" s="280"/>
      <c r="C431" s="129" t="s">
        <v>3</v>
      </c>
      <c r="D431" s="129" t="s">
        <v>4</v>
      </c>
      <c r="E431" s="168">
        <v>0.02</v>
      </c>
      <c r="F431" s="122">
        <f>F368</f>
        <v>500000</v>
      </c>
      <c r="G431" s="122">
        <f t="shared" si="24"/>
        <v>10000</v>
      </c>
    </row>
    <row r="432" spans="1:7" ht="22.5" customHeight="1">
      <c r="A432" s="138"/>
      <c r="B432" s="280"/>
      <c r="C432" s="129" t="s">
        <v>42</v>
      </c>
      <c r="D432" s="129" t="str">
        <f>"کيلوگرم"</f>
        <v>کيلوگرم</v>
      </c>
      <c r="E432" s="168">
        <v>0.01</v>
      </c>
      <c r="F432" s="122">
        <f>F280</f>
        <v>500000</v>
      </c>
      <c r="G432" s="122">
        <f t="shared" si="24"/>
        <v>5000</v>
      </c>
    </row>
    <row r="433" spans="1:7" ht="22.5" customHeight="1">
      <c r="A433" s="138"/>
      <c r="B433" s="280"/>
      <c r="C433" s="129" t="s">
        <v>139</v>
      </c>
      <c r="D433" s="129" t="s">
        <v>4</v>
      </c>
      <c r="E433" s="168">
        <v>0.01</v>
      </c>
      <c r="F433" s="122">
        <f>'مواد غذایی'!H35</f>
        <v>500000</v>
      </c>
      <c r="G433" s="122">
        <f t="shared" si="24"/>
        <v>5000</v>
      </c>
    </row>
    <row r="434" spans="1:7" ht="22.5" customHeight="1">
      <c r="A434" s="138"/>
      <c r="B434" s="280"/>
      <c r="C434" s="129" t="s">
        <v>15</v>
      </c>
      <c r="D434" s="129" t="s">
        <v>16</v>
      </c>
      <c r="E434" s="168">
        <v>1E-3</v>
      </c>
      <c r="F434" s="122">
        <f>F387</f>
        <v>30000</v>
      </c>
      <c r="G434" s="122">
        <f t="shared" si="24"/>
        <v>30</v>
      </c>
    </row>
    <row r="435" spans="1:7" ht="22.5" customHeight="1">
      <c r="A435" s="138"/>
      <c r="B435" s="280"/>
      <c r="C435" s="129" t="s">
        <v>287</v>
      </c>
      <c r="D435" s="129" t="str">
        <f>"کيلوگرم"</f>
        <v>کيلوگرم</v>
      </c>
      <c r="E435" s="168">
        <v>1.4999999999999999E-2</v>
      </c>
      <c r="F435" s="122">
        <f>'مواد غذایی'!C3</f>
        <v>5000</v>
      </c>
      <c r="G435" s="122">
        <f t="shared" si="24"/>
        <v>75</v>
      </c>
    </row>
    <row r="436" spans="1:7" ht="22.5" customHeight="1">
      <c r="A436" s="138"/>
      <c r="B436" s="280"/>
      <c r="C436" s="129" t="s">
        <v>6</v>
      </c>
      <c r="D436" s="129" t="str">
        <f>"کيلوگرم"</f>
        <v>کيلوگرم</v>
      </c>
      <c r="E436" s="168">
        <v>0.1</v>
      </c>
      <c r="F436" s="122">
        <f>F407</f>
        <v>250000</v>
      </c>
      <c r="G436" s="122">
        <f t="shared" si="24"/>
        <v>25000</v>
      </c>
    </row>
    <row r="437" spans="1:7" ht="22.5" customHeight="1" thickBot="1">
      <c r="A437" s="138"/>
      <c r="B437" s="280"/>
      <c r="C437" s="118" t="s">
        <v>370</v>
      </c>
      <c r="D437" s="119" t="s">
        <v>173</v>
      </c>
      <c r="E437" s="196">
        <v>1</v>
      </c>
      <c r="F437" s="179">
        <f>F411</f>
        <v>10000</v>
      </c>
      <c r="G437" s="179">
        <f t="shared" si="24"/>
        <v>10000</v>
      </c>
    </row>
    <row r="438" spans="1:7" ht="22.5" customHeight="1" thickBot="1">
      <c r="A438" s="138"/>
      <c r="B438" s="281"/>
      <c r="C438" s="249" t="s">
        <v>400</v>
      </c>
      <c r="D438" s="250"/>
      <c r="E438" s="250"/>
      <c r="F438" s="274"/>
      <c r="G438" s="131">
        <f>SUM(G421:G437)</f>
        <v>1432105</v>
      </c>
    </row>
    <row r="439" spans="1:7" ht="22.5" customHeight="1">
      <c r="A439" s="138"/>
      <c r="B439" s="280"/>
      <c r="C439" s="248" t="s">
        <v>529</v>
      </c>
      <c r="D439" s="248"/>
      <c r="E439" s="248"/>
      <c r="F439" s="248"/>
      <c r="G439" s="143">
        <f>G413</f>
        <v>21000</v>
      </c>
    </row>
    <row r="440" spans="1:7" ht="22.5" customHeight="1">
      <c r="A440" s="138"/>
      <c r="B440" s="280"/>
      <c r="C440" s="252" t="s">
        <v>530</v>
      </c>
      <c r="D440" s="252"/>
      <c r="E440" s="252"/>
      <c r="F440" s="252"/>
      <c r="G440" s="122">
        <f>G414</f>
        <v>190000</v>
      </c>
    </row>
    <row r="441" spans="1:7" ht="22.5" customHeight="1" thickBot="1">
      <c r="A441" s="138"/>
      <c r="B441" s="280"/>
      <c r="C441" s="253" t="s">
        <v>531</v>
      </c>
      <c r="D441" s="253"/>
      <c r="E441" s="253"/>
      <c r="F441" s="253"/>
      <c r="G441" s="150">
        <f>(G438+G439+G440)*8%</f>
        <v>131448.4</v>
      </c>
    </row>
    <row r="442" spans="1:7" ht="22.5" customHeight="1" thickBot="1">
      <c r="A442" s="138"/>
      <c r="B442" s="282"/>
      <c r="C442" s="257" t="s">
        <v>532</v>
      </c>
      <c r="D442" s="258"/>
      <c r="E442" s="258"/>
      <c r="F442" s="258"/>
      <c r="G442" s="190">
        <f>SUM(G438:G441)</f>
        <v>1774553.4</v>
      </c>
    </row>
    <row r="443" spans="1:7" ht="22.5" customHeight="1">
      <c r="A443" s="159"/>
      <c r="C443" s="147"/>
      <c r="D443" s="147"/>
      <c r="E443" s="193"/>
      <c r="F443" s="147"/>
      <c r="G443" s="148"/>
    </row>
    <row r="444" spans="1:7" ht="22.5" customHeight="1">
      <c r="A444" s="159"/>
      <c r="C444" s="147"/>
      <c r="D444" s="147"/>
      <c r="E444" s="193"/>
      <c r="F444" s="147"/>
      <c r="G444" s="148"/>
    </row>
    <row r="445" spans="1:7" ht="155.25" customHeight="1" thickBot="1">
      <c r="A445" s="159"/>
      <c r="C445" s="147"/>
      <c r="D445" s="147"/>
      <c r="E445" s="193"/>
      <c r="F445" s="147"/>
      <c r="G445" s="148"/>
    </row>
    <row r="446" spans="1:7" ht="50.1" customHeight="1" thickBot="1">
      <c r="A446" s="151" t="s">
        <v>283</v>
      </c>
      <c r="B446" s="158" t="s">
        <v>168</v>
      </c>
      <c r="C446" s="139" t="s">
        <v>169</v>
      </c>
      <c r="D446" s="139" t="s">
        <v>170</v>
      </c>
      <c r="E446" s="191" t="s">
        <v>306</v>
      </c>
      <c r="F446" s="140" t="s">
        <v>437</v>
      </c>
      <c r="G446" s="141" t="s">
        <v>438</v>
      </c>
    </row>
    <row r="447" spans="1:7" ht="22.5" customHeight="1">
      <c r="A447" s="138">
        <v>19</v>
      </c>
      <c r="B447" s="280" t="s">
        <v>46</v>
      </c>
      <c r="C447" s="142" t="str">
        <f>"برنج ايراني درجه 1"</f>
        <v>برنج ايراني درجه 1</v>
      </c>
      <c r="D447" s="142" t="str">
        <f t="shared" ref="D447:D453" si="25">"کيلوگرم"</f>
        <v>کيلوگرم</v>
      </c>
      <c r="E447" s="192">
        <v>0.155</v>
      </c>
      <c r="F447" s="143">
        <f>F421</f>
        <v>1200000</v>
      </c>
      <c r="G447" s="143">
        <f t="shared" si="24"/>
        <v>186000</v>
      </c>
    </row>
    <row r="448" spans="1:7" ht="22.5" customHeight="1">
      <c r="A448" s="138"/>
      <c r="B448" s="280"/>
      <c r="C448" s="129" t="s">
        <v>318</v>
      </c>
      <c r="D448" s="129" t="str">
        <f t="shared" si="25"/>
        <v>کيلوگرم</v>
      </c>
      <c r="E448" s="168">
        <v>0.08</v>
      </c>
      <c r="F448" s="122">
        <f>F422</f>
        <v>6500000</v>
      </c>
      <c r="G448" s="122">
        <f t="shared" si="24"/>
        <v>520000</v>
      </c>
    </row>
    <row r="449" spans="1:7" ht="22.5" customHeight="1">
      <c r="A449" s="138"/>
      <c r="B449" s="280"/>
      <c r="C449" s="129" t="s">
        <v>44</v>
      </c>
      <c r="D449" s="129" t="str">
        <f t="shared" si="25"/>
        <v>کيلوگرم</v>
      </c>
      <c r="E449" s="168">
        <v>0.03</v>
      </c>
      <c r="F449" s="122">
        <f>'مواد غذایی'!W6</f>
        <v>1000000</v>
      </c>
      <c r="G449" s="122">
        <f t="shared" si="24"/>
        <v>30000</v>
      </c>
    </row>
    <row r="450" spans="1:7" ht="22.5" customHeight="1">
      <c r="A450" s="138"/>
      <c r="B450" s="280"/>
      <c r="C450" s="129" t="s">
        <v>34</v>
      </c>
      <c r="D450" s="129" t="str">
        <f t="shared" si="25"/>
        <v>کيلوگرم</v>
      </c>
      <c r="E450" s="168">
        <v>0.12</v>
      </c>
      <c r="F450" s="122">
        <f>F343</f>
        <v>250000</v>
      </c>
      <c r="G450" s="122">
        <f t="shared" si="24"/>
        <v>30000</v>
      </c>
    </row>
    <row r="451" spans="1:7" ht="22.5" customHeight="1">
      <c r="A451" s="138"/>
      <c r="B451" s="280"/>
      <c r="C451" s="129" t="s">
        <v>7</v>
      </c>
      <c r="D451" s="129" t="str">
        <f t="shared" si="25"/>
        <v>کيلوگرم</v>
      </c>
      <c r="E451" s="168">
        <v>2.5000000000000001E-2</v>
      </c>
      <c r="F451" s="122">
        <f>F423</f>
        <v>700000</v>
      </c>
      <c r="G451" s="122">
        <f t="shared" si="24"/>
        <v>17500</v>
      </c>
    </row>
    <row r="452" spans="1:7" ht="22.5" customHeight="1">
      <c r="A452" s="138"/>
      <c r="B452" s="280"/>
      <c r="C452" s="129" t="s">
        <v>17</v>
      </c>
      <c r="D452" s="129" t="str">
        <f t="shared" si="25"/>
        <v>کيلوگرم</v>
      </c>
      <c r="E452" s="168">
        <v>0.04</v>
      </c>
      <c r="F452" s="122">
        <f>F424</f>
        <v>500000</v>
      </c>
      <c r="G452" s="122">
        <f t="shared" si="24"/>
        <v>20000</v>
      </c>
    </row>
    <row r="453" spans="1:7" ht="22.5" customHeight="1">
      <c r="A453" s="138"/>
      <c r="B453" s="280"/>
      <c r="C453" s="129" t="s">
        <v>45</v>
      </c>
      <c r="D453" s="129" t="str">
        <f t="shared" si="25"/>
        <v>کيلوگرم</v>
      </c>
      <c r="E453" s="168">
        <v>3.0000000000000001E-3</v>
      </c>
      <c r="F453" s="122">
        <f>'مواد غذایی'!H33</f>
        <v>1500000</v>
      </c>
      <c r="G453" s="122">
        <f t="shared" si="24"/>
        <v>4500</v>
      </c>
    </row>
    <row r="454" spans="1:7" ht="22.5" customHeight="1">
      <c r="A454" s="138"/>
      <c r="B454" s="280"/>
      <c r="C454" s="129" t="str">
        <f>"نان لواش  بسته بندي 80 گرمي"</f>
        <v>نان لواش  بسته بندي 80 گرمي</v>
      </c>
      <c r="D454" s="129" t="s">
        <v>11</v>
      </c>
      <c r="E454" s="168">
        <v>1</v>
      </c>
      <c r="F454" s="122">
        <f>F428</f>
        <v>70000</v>
      </c>
      <c r="G454" s="122">
        <f t="shared" si="24"/>
        <v>70000</v>
      </c>
    </row>
    <row r="455" spans="1:7" ht="22.5" customHeight="1">
      <c r="A455" s="138"/>
      <c r="B455" s="280"/>
      <c r="C455" s="129" t="s">
        <v>2</v>
      </c>
      <c r="D455" s="129" t="str">
        <f>"کيلوگرم"</f>
        <v>کيلوگرم</v>
      </c>
      <c r="E455" s="168">
        <v>0.01</v>
      </c>
      <c r="F455" s="122">
        <f>F429</f>
        <v>700000</v>
      </c>
      <c r="G455" s="122">
        <f t="shared" si="24"/>
        <v>7000</v>
      </c>
    </row>
    <row r="456" spans="1:7" ht="22.5" customHeight="1">
      <c r="A456" s="138"/>
      <c r="B456" s="280"/>
      <c r="C456" s="129" t="s">
        <v>3</v>
      </c>
      <c r="D456" s="129" t="s">
        <v>4</v>
      </c>
      <c r="E456" s="168">
        <v>0.01</v>
      </c>
      <c r="F456" s="122">
        <f>F431</f>
        <v>500000</v>
      </c>
      <c r="G456" s="122">
        <f t="shared" si="24"/>
        <v>5000</v>
      </c>
    </row>
    <row r="457" spans="1:7" ht="22.5" customHeight="1">
      <c r="A457" s="138"/>
      <c r="B457" s="280"/>
      <c r="C457" s="129" t="s">
        <v>26</v>
      </c>
      <c r="D457" s="129" t="s">
        <v>4</v>
      </c>
      <c r="E457" s="168">
        <v>3.0000000000000001E-3</v>
      </c>
      <c r="F457" s="122">
        <f>F430</f>
        <v>500000</v>
      </c>
      <c r="G457" s="122">
        <f t="shared" si="24"/>
        <v>1500</v>
      </c>
    </row>
    <row r="458" spans="1:7" ht="22.5" customHeight="1">
      <c r="A458" s="138"/>
      <c r="B458" s="280"/>
      <c r="C458" s="129" t="s">
        <v>6</v>
      </c>
      <c r="D458" s="129" t="str">
        <f>"کيلوگرم"</f>
        <v>کيلوگرم</v>
      </c>
      <c r="E458" s="168">
        <v>0.06</v>
      </c>
      <c r="F458" s="122">
        <f>F436</f>
        <v>250000</v>
      </c>
      <c r="G458" s="122">
        <f t="shared" si="24"/>
        <v>15000</v>
      </c>
    </row>
    <row r="459" spans="1:7" ht="22.5" customHeight="1">
      <c r="A459" s="138"/>
      <c r="B459" s="280"/>
      <c r="C459" s="129" t="s">
        <v>287</v>
      </c>
      <c r="D459" s="129" t="str">
        <f>"کيلوگرم"</f>
        <v>کيلوگرم</v>
      </c>
      <c r="E459" s="168">
        <v>1.4999999999999999E-2</v>
      </c>
      <c r="F459" s="122">
        <f>'مواد غذایی'!C3</f>
        <v>5000</v>
      </c>
      <c r="G459" s="122">
        <f>F459</f>
        <v>5000</v>
      </c>
    </row>
    <row r="460" spans="1:7" ht="22.5" customHeight="1" thickBot="1">
      <c r="A460" s="138"/>
      <c r="B460" s="280"/>
      <c r="C460" s="118" t="s">
        <v>370</v>
      </c>
      <c r="D460" s="119" t="s">
        <v>173</v>
      </c>
      <c r="E460" s="196">
        <v>1</v>
      </c>
      <c r="F460" s="179">
        <f>F437</f>
        <v>10000</v>
      </c>
      <c r="G460" s="179">
        <f t="shared" si="24"/>
        <v>10000</v>
      </c>
    </row>
    <row r="461" spans="1:7" ht="22.5" customHeight="1" thickBot="1">
      <c r="A461" s="138"/>
      <c r="B461" s="281"/>
      <c r="C461" s="249" t="s">
        <v>400</v>
      </c>
      <c r="D461" s="250"/>
      <c r="E461" s="250"/>
      <c r="F461" s="274"/>
      <c r="G461" s="131">
        <f>SUM(G447:G460)</f>
        <v>921500</v>
      </c>
    </row>
    <row r="462" spans="1:7" ht="22.5" customHeight="1">
      <c r="A462" s="138"/>
      <c r="B462" s="280"/>
      <c r="C462" s="248" t="s">
        <v>529</v>
      </c>
      <c r="D462" s="248"/>
      <c r="E462" s="248"/>
      <c r="F462" s="248"/>
      <c r="G462" s="143">
        <f>G439</f>
        <v>21000</v>
      </c>
    </row>
    <row r="463" spans="1:7" ht="22.5" customHeight="1">
      <c r="A463" s="138"/>
      <c r="B463" s="280"/>
      <c r="C463" s="252" t="s">
        <v>530</v>
      </c>
      <c r="D463" s="252"/>
      <c r="E463" s="252"/>
      <c r="F463" s="252"/>
      <c r="G463" s="122">
        <f>G440</f>
        <v>190000</v>
      </c>
    </row>
    <row r="464" spans="1:7" ht="22.5" customHeight="1" thickBot="1">
      <c r="A464" s="138"/>
      <c r="B464" s="280"/>
      <c r="C464" s="253" t="s">
        <v>531</v>
      </c>
      <c r="D464" s="253"/>
      <c r="E464" s="253"/>
      <c r="F464" s="253"/>
      <c r="G464" s="150">
        <f>(G461+G462+G463)*8%</f>
        <v>90600</v>
      </c>
    </row>
    <row r="465" spans="1:7" ht="22.5" customHeight="1" thickBot="1">
      <c r="A465" s="138"/>
      <c r="B465" s="282"/>
      <c r="C465" s="308" t="s">
        <v>532</v>
      </c>
      <c r="D465" s="309"/>
      <c r="E465" s="309"/>
      <c r="F465" s="310"/>
      <c r="G465" s="202">
        <f>SUM(G461:G464)+150000</f>
        <v>1373100</v>
      </c>
    </row>
    <row r="466" spans="1:7" ht="22.5" customHeight="1">
      <c r="A466" s="159"/>
      <c r="C466" s="147"/>
      <c r="D466" s="147"/>
      <c r="E466" s="193"/>
      <c r="F466" s="147"/>
      <c r="G466" s="148"/>
    </row>
    <row r="467" spans="1:7" ht="22.5" customHeight="1">
      <c r="A467" s="159"/>
      <c r="C467" s="147"/>
      <c r="D467" s="147"/>
      <c r="E467" s="193"/>
      <c r="F467" s="147"/>
      <c r="G467" s="148"/>
    </row>
    <row r="468" spans="1:7" ht="222.75" customHeight="1" thickBot="1">
      <c r="A468" s="159"/>
      <c r="C468" s="147"/>
      <c r="D468" s="147"/>
      <c r="E468" s="193"/>
      <c r="F468" s="147"/>
      <c r="G468" s="148"/>
    </row>
    <row r="469" spans="1:7" ht="50.1" customHeight="1" thickBot="1">
      <c r="A469" s="151" t="s">
        <v>283</v>
      </c>
      <c r="B469" s="158" t="s">
        <v>168</v>
      </c>
      <c r="C469" s="139" t="s">
        <v>169</v>
      </c>
      <c r="D469" s="139" t="s">
        <v>170</v>
      </c>
      <c r="E469" s="191" t="s">
        <v>306</v>
      </c>
      <c r="F469" s="140" t="s">
        <v>437</v>
      </c>
      <c r="G469" s="141" t="s">
        <v>438</v>
      </c>
    </row>
    <row r="470" spans="1:7" ht="22.5" customHeight="1">
      <c r="A470" s="138">
        <v>20</v>
      </c>
      <c r="B470" s="280" t="s">
        <v>48</v>
      </c>
      <c r="C470" s="142" t="str">
        <f>"برنج ايراني درجه 1"</f>
        <v>برنج ايراني درجه 1</v>
      </c>
      <c r="D470" s="142" t="str">
        <f t="shared" ref="D470:D476" si="26">"کيلوگرم"</f>
        <v>کيلوگرم</v>
      </c>
      <c r="E470" s="192">
        <v>0.155</v>
      </c>
      <c r="F470" s="143">
        <f>F447</f>
        <v>1200000</v>
      </c>
      <c r="G470" s="143">
        <f t="shared" si="24"/>
        <v>186000</v>
      </c>
    </row>
    <row r="471" spans="1:7" ht="22.5" customHeight="1">
      <c r="A471" s="138"/>
      <c r="B471" s="280"/>
      <c r="C471" s="129" t="s">
        <v>318</v>
      </c>
      <c r="D471" s="129" t="str">
        <f t="shared" si="26"/>
        <v>کيلوگرم</v>
      </c>
      <c r="E471" s="168">
        <v>0.08</v>
      </c>
      <c r="F471" s="122">
        <f>F448</f>
        <v>6500000</v>
      </c>
      <c r="G471" s="122">
        <f t="shared" si="24"/>
        <v>520000</v>
      </c>
    </row>
    <row r="472" spans="1:7" ht="22.5" customHeight="1">
      <c r="A472" s="138"/>
      <c r="B472" s="280"/>
      <c r="C472" s="129" t="s">
        <v>44</v>
      </c>
      <c r="D472" s="129" t="str">
        <f t="shared" si="26"/>
        <v>کيلوگرم</v>
      </c>
      <c r="E472" s="168">
        <v>0.03</v>
      </c>
      <c r="F472" s="122">
        <f>F449</f>
        <v>1000000</v>
      </c>
      <c r="G472" s="122">
        <f t="shared" si="24"/>
        <v>30000</v>
      </c>
    </row>
    <row r="473" spans="1:7" ht="22.5" customHeight="1">
      <c r="A473" s="138"/>
      <c r="B473" s="280"/>
      <c r="C473" s="129" t="s">
        <v>47</v>
      </c>
      <c r="D473" s="129" t="str">
        <f t="shared" si="26"/>
        <v>کيلوگرم</v>
      </c>
      <c r="E473" s="168">
        <v>0.14000000000000001</v>
      </c>
      <c r="F473" s="122">
        <f>'مواد غذایی'!M7</f>
        <v>300000</v>
      </c>
      <c r="G473" s="122">
        <f t="shared" si="24"/>
        <v>42000.000000000007</v>
      </c>
    </row>
    <row r="474" spans="1:7" ht="22.5" customHeight="1">
      <c r="A474" s="138"/>
      <c r="B474" s="280"/>
      <c r="C474" s="129" t="s">
        <v>5</v>
      </c>
      <c r="D474" s="129" t="str">
        <f t="shared" si="26"/>
        <v>کيلوگرم</v>
      </c>
      <c r="E474" s="168">
        <v>1.0999999999999999E-2</v>
      </c>
      <c r="F474" s="122">
        <f>F390</f>
        <v>250000</v>
      </c>
      <c r="G474" s="122">
        <f t="shared" si="24"/>
        <v>2750</v>
      </c>
    </row>
    <row r="475" spans="1:7" ht="22.5" customHeight="1">
      <c r="A475" s="138"/>
      <c r="B475" s="280"/>
      <c r="C475" s="129" t="s">
        <v>17</v>
      </c>
      <c r="D475" s="129" t="str">
        <f t="shared" si="26"/>
        <v>کيلوگرم</v>
      </c>
      <c r="E475" s="168">
        <v>0.03</v>
      </c>
      <c r="F475" s="122">
        <f>F452</f>
        <v>500000</v>
      </c>
      <c r="G475" s="122">
        <f t="shared" si="24"/>
        <v>15000</v>
      </c>
    </row>
    <row r="476" spans="1:7" ht="22.5" customHeight="1">
      <c r="A476" s="138"/>
      <c r="B476" s="280"/>
      <c r="C476" s="129" t="s">
        <v>7</v>
      </c>
      <c r="D476" s="129" t="str">
        <f t="shared" si="26"/>
        <v>کيلوگرم</v>
      </c>
      <c r="E476" s="168">
        <v>2.5000000000000001E-2</v>
      </c>
      <c r="F476" s="122">
        <f>F451</f>
        <v>700000</v>
      </c>
      <c r="G476" s="122">
        <f t="shared" si="24"/>
        <v>17500</v>
      </c>
    </row>
    <row r="477" spans="1:7" ht="22.5" customHeight="1">
      <c r="A477" s="138"/>
      <c r="B477" s="280"/>
      <c r="C477" s="129" t="str">
        <f>"نان لواش  بسته بندي 80 گرمي"</f>
        <v>نان لواش  بسته بندي 80 گرمي</v>
      </c>
      <c r="D477" s="129" t="s">
        <v>11</v>
      </c>
      <c r="E477" s="168">
        <v>1</v>
      </c>
      <c r="F477" s="122">
        <f>F454</f>
        <v>70000</v>
      </c>
      <c r="G477" s="122">
        <f t="shared" si="24"/>
        <v>70000</v>
      </c>
    </row>
    <row r="478" spans="1:7" ht="22.5" customHeight="1">
      <c r="A478" s="138"/>
      <c r="B478" s="280"/>
      <c r="C478" s="129" t="s">
        <v>2</v>
      </c>
      <c r="D478" s="129" t="str">
        <f>"کيلوگرم"</f>
        <v>کيلوگرم</v>
      </c>
      <c r="E478" s="168">
        <v>0.01</v>
      </c>
      <c r="F478" s="122">
        <f>F455</f>
        <v>700000</v>
      </c>
      <c r="G478" s="122">
        <f t="shared" si="24"/>
        <v>7000</v>
      </c>
    </row>
    <row r="479" spans="1:7" ht="22.5" customHeight="1">
      <c r="A479" s="138"/>
      <c r="B479" s="280"/>
      <c r="C479" s="129" t="s">
        <v>3</v>
      </c>
      <c r="D479" s="129" t="s">
        <v>4</v>
      </c>
      <c r="E479" s="168">
        <v>0.01</v>
      </c>
      <c r="F479" s="122">
        <f>F456</f>
        <v>500000</v>
      </c>
      <c r="G479" s="122">
        <f t="shared" si="24"/>
        <v>5000</v>
      </c>
    </row>
    <row r="480" spans="1:7" ht="22.5" customHeight="1">
      <c r="A480" s="138"/>
      <c r="B480" s="280"/>
      <c r="C480" s="129" t="s">
        <v>26</v>
      </c>
      <c r="D480" s="129" t="s">
        <v>4</v>
      </c>
      <c r="E480" s="168">
        <v>3.0000000000000001E-3</v>
      </c>
      <c r="F480" s="122">
        <f>F457</f>
        <v>500000</v>
      </c>
      <c r="G480" s="122">
        <f t="shared" si="24"/>
        <v>1500</v>
      </c>
    </row>
    <row r="481" spans="1:7" ht="22.5" customHeight="1">
      <c r="A481" s="138"/>
      <c r="B481" s="280"/>
      <c r="C481" s="129" t="s">
        <v>287</v>
      </c>
      <c r="D481" s="129" t="str">
        <f>"کيلوگرم"</f>
        <v>کيلوگرم</v>
      </c>
      <c r="E481" s="168">
        <v>1.4999999999999999E-2</v>
      </c>
      <c r="F481" s="122">
        <f>'مواد غذایی'!C3</f>
        <v>5000</v>
      </c>
      <c r="G481" s="122">
        <f t="shared" si="24"/>
        <v>75</v>
      </c>
    </row>
    <row r="482" spans="1:7" ht="22.5" customHeight="1">
      <c r="A482" s="138"/>
      <c r="B482" s="280"/>
      <c r="C482" s="129" t="s">
        <v>6</v>
      </c>
      <c r="D482" s="129" t="str">
        <f>"کيلوگرم"</f>
        <v>کيلوگرم</v>
      </c>
      <c r="E482" s="168">
        <v>0.06</v>
      </c>
      <c r="F482" s="122">
        <f>F458</f>
        <v>250000</v>
      </c>
      <c r="G482" s="122">
        <f t="shared" si="24"/>
        <v>15000</v>
      </c>
    </row>
    <row r="483" spans="1:7" ht="22.5" customHeight="1">
      <c r="A483" s="138"/>
      <c r="B483" s="280"/>
      <c r="C483" s="112" t="s">
        <v>370</v>
      </c>
      <c r="D483" s="129" t="s">
        <v>173</v>
      </c>
      <c r="E483" s="168">
        <v>1</v>
      </c>
      <c r="F483" s="122">
        <f>F460</f>
        <v>10000</v>
      </c>
      <c r="G483" s="122">
        <f t="shared" si="24"/>
        <v>10000</v>
      </c>
    </row>
    <row r="484" spans="1:7" ht="22.5" customHeight="1">
      <c r="A484" s="138"/>
      <c r="B484" s="280"/>
      <c r="C484" s="294" t="s">
        <v>400</v>
      </c>
      <c r="D484" s="295"/>
      <c r="E484" s="295"/>
      <c r="F484" s="296"/>
      <c r="G484" s="127">
        <f>SUM(G470:G483)</f>
        <v>921825</v>
      </c>
    </row>
    <row r="485" spans="1:7" ht="22.5" customHeight="1">
      <c r="A485" s="138"/>
      <c r="B485" s="280"/>
      <c r="C485" s="252" t="s">
        <v>529</v>
      </c>
      <c r="D485" s="252"/>
      <c r="E485" s="252"/>
      <c r="F485" s="252"/>
      <c r="G485" s="122">
        <f>G462</f>
        <v>21000</v>
      </c>
    </row>
    <row r="486" spans="1:7" ht="22.5" customHeight="1">
      <c r="A486" s="138"/>
      <c r="B486" s="280"/>
      <c r="C486" s="252" t="s">
        <v>530</v>
      </c>
      <c r="D486" s="252"/>
      <c r="E486" s="252"/>
      <c r="F486" s="252"/>
      <c r="G486" s="122">
        <f>G463</f>
        <v>190000</v>
      </c>
    </row>
    <row r="487" spans="1:7" ht="22.5" customHeight="1" thickBot="1">
      <c r="A487" s="138"/>
      <c r="B487" s="280"/>
      <c r="C487" s="253" t="s">
        <v>531</v>
      </c>
      <c r="D487" s="253"/>
      <c r="E487" s="253"/>
      <c r="F487" s="253"/>
      <c r="G487" s="150">
        <f>(G484+G485+G486)*8%</f>
        <v>90626</v>
      </c>
    </row>
    <row r="488" spans="1:7" ht="22.5" customHeight="1" thickBot="1">
      <c r="A488" s="138"/>
      <c r="B488" s="282"/>
      <c r="C488" s="257" t="s">
        <v>532</v>
      </c>
      <c r="D488" s="258"/>
      <c r="E488" s="258"/>
      <c r="F488" s="258"/>
      <c r="G488" s="190">
        <f>SUM(G484:G487)+100000</f>
        <v>1323451</v>
      </c>
    </row>
    <row r="489" spans="1:7" ht="22.5" customHeight="1">
      <c r="A489" s="159"/>
      <c r="C489" s="147"/>
      <c r="D489" s="147"/>
      <c r="E489" s="193"/>
      <c r="F489" s="147"/>
      <c r="G489" s="148"/>
    </row>
    <row r="490" spans="1:7" ht="22.5" customHeight="1">
      <c r="A490" s="159"/>
      <c r="C490" s="147"/>
      <c r="D490" s="147"/>
      <c r="E490" s="193"/>
      <c r="F490" s="147"/>
      <c r="G490" s="148"/>
    </row>
    <row r="491" spans="1:7" ht="219.75" customHeight="1">
      <c r="A491" s="159"/>
      <c r="C491" s="147"/>
      <c r="D491" s="147"/>
      <c r="E491" s="193"/>
      <c r="F491" s="147"/>
      <c r="G491" s="148"/>
    </row>
    <row r="492" spans="1:7" ht="50.1" customHeight="1">
      <c r="A492" s="130" t="s">
        <v>283</v>
      </c>
      <c r="B492" s="132" t="s">
        <v>168</v>
      </c>
      <c r="C492" s="137" t="s">
        <v>169</v>
      </c>
      <c r="D492" s="137" t="s">
        <v>170</v>
      </c>
      <c r="E492" s="195" t="s">
        <v>306</v>
      </c>
      <c r="F492" s="153" t="s">
        <v>437</v>
      </c>
      <c r="G492" s="153" t="s">
        <v>438</v>
      </c>
    </row>
    <row r="493" spans="1:7" ht="22.5" customHeight="1">
      <c r="A493" s="137">
        <v>21</v>
      </c>
      <c r="B493" s="279" t="s">
        <v>50</v>
      </c>
      <c r="C493" s="129" t="str">
        <f>"برنج ايراني درجه 1"</f>
        <v>برنج ايراني درجه 1</v>
      </c>
      <c r="D493" s="129" t="str">
        <f>"کيلوگرم"</f>
        <v>کيلوگرم</v>
      </c>
      <c r="E493" s="168">
        <v>1.6E-2</v>
      </c>
      <c r="F493" s="122">
        <f>F470</f>
        <v>1200000</v>
      </c>
      <c r="G493" s="122">
        <f>F493*E493</f>
        <v>19200</v>
      </c>
    </row>
    <row r="494" spans="1:7" ht="22.5" customHeight="1">
      <c r="A494" s="138"/>
      <c r="B494" s="280"/>
      <c r="C494" s="129" t="s">
        <v>318</v>
      </c>
      <c r="D494" s="129" t="str">
        <f>"کيلوگرم"</f>
        <v>کيلوگرم</v>
      </c>
      <c r="E494" s="168">
        <v>0.08</v>
      </c>
      <c r="F494" s="122">
        <f>F471</f>
        <v>6500000</v>
      </c>
      <c r="G494" s="122">
        <f t="shared" ref="G494:G503" si="27">F494*E494</f>
        <v>520000</v>
      </c>
    </row>
    <row r="495" spans="1:7" ht="22.5" customHeight="1">
      <c r="A495" s="138"/>
      <c r="B495" s="280"/>
      <c r="C495" s="129" t="s">
        <v>49</v>
      </c>
      <c r="D495" s="129" t="str">
        <f>"کيلوگرم"</f>
        <v>کيلوگرم</v>
      </c>
      <c r="E495" s="168">
        <v>0.1</v>
      </c>
      <c r="F495" s="122">
        <f>'مواد غذایی'!M37</f>
        <v>1000000</v>
      </c>
      <c r="G495" s="122">
        <f t="shared" si="27"/>
        <v>100000</v>
      </c>
    </row>
    <row r="496" spans="1:7" ht="22.5" customHeight="1">
      <c r="A496" s="138"/>
      <c r="B496" s="280"/>
      <c r="C496" s="129" t="s">
        <v>17</v>
      </c>
      <c r="D496" s="129" t="str">
        <f>"کيلوگرم"</f>
        <v>کيلوگرم</v>
      </c>
      <c r="E496" s="168">
        <v>0.04</v>
      </c>
      <c r="F496" s="122">
        <f>F475</f>
        <v>500000</v>
      </c>
      <c r="G496" s="122">
        <f t="shared" si="27"/>
        <v>20000</v>
      </c>
    </row>
    <row r="497" spans="1:7" ht="22.5" customHeight="1">
      <c r="A497" s="138"/>
      <c r="B497" s="280"/>
      <c r="C497" s="129" t="s">
        <v>7</v>
      </c>
      <c r="D497" s="129" t="str">
        <f>"کيلوگرم"</f>
        <v>کيلوگرم</v>
      </c>
      <c r="E497" s="168">
        <v>0.02</v>
      </c>
      <c r="F497" s="122">
        <f>F476</f>
        <v>700000</v>
      </c>
      <c r="G497" s="122">
        <f t="shared" si="27"/>
        <v>14000</v>
      </c>
    </row>
    <row r="498" spans="1:7" ht="22.5" customHeight="1">
      <c r="A498" s="138"/>
      <c r="B498" s="280"/>
      <c r="C498" s="129" t="str">
        <f>"نان لواش  بسته بندي 80 گرمي"</f>
        <v>نان لواش  بسته بندي 80 گرمي</v>
      </c>
      <c r="D498" s="129" t="s">
        <v>11</v>
      </c>
      <c r="E498" s="168">
        <v>1</v>
      </c>
      <c r="F498" s="122">
        <f>F477</f>
        <v>70000</v>
      </c>
      <c r="G498" s="122">
        <f t="shared" si="27"/>
        <v>70000</v>
      </c>
    </row>
    <row r="499" spans="1:7" ht="22.5" customHeight="1">
      <c r="A499" s="138"/>
      <c r="B499" s="280"/>
      <c r="C499" s="129" t="s">
        <v>26</v>
      </c>
      <c r="D499" s="129" t="s">
        <v>4</v>
      </c>
      <c r="E499" s="168">
        <v>3.0000000000000001E-3</v>
      </c>
      <c r="F499" s="122">
        <f>F480</f>
        <v>500000</v>
      </c>
      <c r="G499" s="122">
        <f t="shared" si="27"/>
        <v>1500</v>
      </c>
    </row>
    <row r="500" spans="1:7" ht="22.5" customHeight="1">
      <c r="A500" s="138"/>
      <c r="B500" s="280"/>
      <c r="C500" s="129" t="s">
        <v>6</v>
      </c>
      <c r="D500" s="129" t="str">
        <f>"کيلوگرم"</f>
        <v>کيلوگرم</v>
      </c>
      <c r="E500" s="168">
        <v>4.8000000000000001E-2</v>
      </c>
      <c r="F500" s="122">
        <f>F482</f>
        <v>250000</v>
      </c>
      <c r="G500" s="122">
        <f t="shared" si="27"/>
        <v>12000</v>
      </c>
    </row>
    <row r="501" spans="1:7" ht="22.5" customHeight="1">
      <c r="A501" s="138"/>
      <c r="B501" s="280"/>
      <c r="C501" s="129" t="s">
        <v>3</v>
      </c>
      <c r="D501" s="129" t="s">
        <v>4</v>
      </c>
      <c r="E501" s="168">
        <v>2E-3</v>
      </c>
      <c r="F501" s="122">
        <f>F479</f>
        <v>500000</v>
      </c>
      <c r="G501" s="122">
        <f t="shared" si="27"/>
        <v>1000</v>
      </c>
    </row>
    <row r="502" spans="1:7" ht="22.5" customHeight="1">
      <c r="A502" s="138"/>
      <c r="B502" s="280"/>
      <c r="C502" s="129" t="s">
        <v>2</v>
      </c>
      <c r="D502" s="129" t="str">
        <f>"کيلوگرم"</f>
        <v>کيلوگرم</v>
      </c>
      <c r="E502" s="168">
        <v>0.01</v>
      </c>
      <c r="F502" s="122">
        <f>F478</f>
        <v>700000</v>
      </c>
      <c r="G502" s="122">
        <f t="shared" si="27"/>
        <v>7000</v>
      </c>
    </row>
    <row r="503" spans="1:7" ht="22.5" customHeight="1" thickBot="1">
      <c r="A503" s="138"/>
      <c r="B503" s="280"/>
      <c r="C503" s="118" t="s">
        <v>370</v>
      </c>
      <c r="D503" s="119" t="s">
        <v>173</v>
      </c>
      <c r="E503" s="196">
        <v>1</v>
      </c>
      <c r="F503" s="179">
        <f>F483</f>
        <v>10000</v>
      </c>
      <c r="G503" s="179">
        <f t="shared" si="27"/>
        <v>10000</v>
      </c>
    </row>
    <row r="504" spans="1:7" ht="22.5" customHeight="1" thickBot="1">
      <c r="A504" s="138"/>
      <c r="B504" s="281"/>
      <c r="C504" s="249" t="s">
        <v>400</v>
      </c>
      <c r="D504" s="250"/>
      <c r="E504" s="250"/>
      <c r="F504" s="251"/>
      <c r="G504" s="152">
        <f>SUM(G493:G503)</f>
        <v>774700</v>
      </c>
    </row>
    <row r="505" spans="1:7" ht="22.5" customHeight="1">
      <c r="A505" s="138"/>
      <c r="B505" s="280"/>
      <c r="C505" s="248" t="s">
        <v>529</v>
      </c>
      <c r="D505" s="248"/>
      <c r="E505" s="248"/>
      <c r="F505" s="248"/>
      <c r="G505" s="143">
        <f>G485</f>
        <v>21000</v>
      </c>
    </row>
    <row r="506" spans="1:7" ht="22.5" customHeight="1">
      <c r="A506" s="138"/>
      <c r="B506" s="280"/>
      <c r="C506" s="252" t="s">
        <v>530</v>
      </c>
      <c r="D506" s="252"/>
      <c r="E506" s="252"/>
      <c r="F506" s="252"/>
      <c r="G506" s="122">
        <f>G486</f>
        <v>190000</v>
      </c>
    </row>
    <row r="507" spans="1:7" ht="22.5" customHeight="1" thickBot="1">
      <c r="A507" s="138"/>
      <c r="B507" s="280"/>
      <c r="C507" s="253" t="s">
        <v>531</v>
      </c>
      <c r="D507" s="253"/>
      <c r="E507" s="253"/>
      <c r="F507" s="253"/>
      <c r="G507" s="150">
        <f>(G504+G505+G506)*8%</f>
        <v>78856</v>
      </c>
    </row>
    <row r="508" spans="1:7" ht="22.5" customHeight="1" thickBot="1">
      <c r="A508" s="138"/>
      <c r="B508" s="282"/>
      <c r="C508" s="257" t="s">
        <v>532</v>
      </c>
      <c r="D508" s="258"/>
      <c r="E508" s="258"/>
      <c r="F508" s="258"/>
      <c r="G508" s="190">
        <f>SUM(G504:G507)+50000</f>
        <v>1114556</v>
      </c>
    </row>
    <row r="509" spans="1:7" ht="22.5" customHeight="1">
      <c r="A509" s="159"/>
      <c r="C509" s="147"/>
      <c r="D509" s="147"/>
      <c r="E509" s="193"/>
      <c r="F509" s="147"/>
      <c r="G509" s="148"/>
    </row>
    <row r="510" spans="1:7" ht="22.5" customHeight="1">
      <c r="A510" s="159"/>
      <c r="C510" s="147"/>
      <c r="D510" s="147"/>
      <c r="E510" s="193"/>
      <c r="F510" s="147"/>
      <c r="G510" s="148"/>
    </row>
    <row r="511" spans="1:7" ht="289.5" customHeight="1">
      <c r="A511" s="159"/>
      <c r="C511" s="147"/>
      <c r="D511" s="147"/>
      <c r="E511" s="193"/>
      <c r="F511" s="147"/>
      <c r="G511" s="148"/>
    </row>
    <row r="512" spans="1:7" ht="50.1" customHeight="1">
      <c r="A512" s="130" t="s">
        <v>283</v>
      </c>
      <c r="B512" s="132" t="s">
        <v>168</v>
      </c>
      <c r="C512" s="137" t="s">
        <v>169</v>
      </c>
      <c r="D512" s="137" t="s">
        <v>170</v>
      </c>
      <c r="E512" s="195" t="s">
        <v>306</v>
      </c>
      <c r="F512" s="153" t="s">
        <v>437</v>
      </c>
      <c r="G512" s="153" t="s">
        <v>438</v>
      </c>
    </row>
    <row r="513" spans="1:7" ht="22.5" customHeight="1">
      <c r="A513" s="137">
        <v>22</v>
      </c>
      <c r="B513" s="279" t="s">
        <v>54</v>
      </c>
      <c r="C513" s="129" t="str">
        <f>"برنج ايراني درجه 1"</f>
        <v>برنج ايراني درجه 1</v>
      </c>
      <c r="D513" s="129" t="str">
        <f t="shared" ref="D513:D518" si="28">"کيلوگرم"</f>
        <v>کيلوگرم</v>
      </c>
      <c r="E513" s="168">
        <v>0.155</v>
      </c>
      <c r="F513" s="122">
        <f>F493</f>
        <v>1200000</v>
      </c>
      <c r="G513" s="122">
        <f t="shared" si="24"/>
        <v>186000</v>
      </c>
    </row>
    <row r="514" spans="1:7" ht="22.5" customHeight="1">
      <c r="A514" s="138"/>
      <c r="B514" s="280"/>
      <c r="C514" s="129" t="s">
        <v>318</v>
      </c>
      <c r="D514" s="129" t="str">
        <f t="shared" si="28"/>
        <v>کيلوگرم</v>
      </c>
      <c r="E514" s="168">
        <v>0.08</v>
      </c>
      <c r="F514" s="122">
        <f>F494</f>
        <v>6500000</v>
      </c>
      <c r="G514" s="122">
        <f t="shared" si="24"/>
        <v>520000</v>
      </c>
    </row>
    <row r="515" spans="1:7" ht="22.5" customHeight="1">
      <c r="A515" s="138"/>
      <c r="B515" s="280"/>
      <c r="C515" s="129" t="s">
        <v>52</v>
      </c>
      <c r="D515" s="129" t="str">
        <f t="shared" si="28"/>
        <v>کيلوگرم</v>
      </c>
      <c r="E515" s="168">
        <v>0.12</v>
      </c>
      <c r="F515" s="122">
        <f>'مواد غذایی'!M13</f>
        <v>500000</v>
      </c>
      <c r="G515" s="122">
        <f t="shared" ref="G515:G526" si="29">F515*E515</f>
        <v>60000</v>
      </c>
    </row>
    <row r="516" spans="1:7" ht="22.5" customHeight="1">
      <c r="A516" s="138"/>
      <c r="B516" s="280"/>
      <c r="C516" s="129" t="s">
        <v>45</v>
      </c>
      <c r="D516" s="129" t="str">
        <f t="shared" si="28"/>
        <v>کيلوگرم</v>
      </c>
      <c r="E516" s="168">
        <v>3.0000000000000001E-3</v>
      </c>
      <c r="F516" s="122">
        <f>F453</f>
        <v>1500000</v>
      </c>
      <c r="G516" s="122">
        <f t="shared" si="29"/>
        <v>4500</v>
      </c>
    </row>
    <row r="517" spans="1:7" ht="22.5" customHeight="1">
      <c r="A517" s="138"/>
      <c r="B517" s="280"/>
      <c r="C517" s="129" t="s">
        <v>7</v>
      </c>
      <c r="D517" s="129" t="str">
        <f t="shared" si="28"/>
        <v>کيلوگرم</v>
      </c>
      <c r="E517" s="168">
        <v>3.5000000000000003E-2</v>
      </c>
      <c r="F517" s="122">
        <f>F497</f>
        <v>700000</v>
      </c>
      <c r="G517" s="122">
        <f t="shared" si="29"/>
        <v>24500.000000000004</v>
      </c>
    </row>
    <row r="518" spans="1:7" ht="22.5" customHeight="1">
      <c r="A518" s="138"/>
      <c r="B518" s="280"/>
      <c r="C518" s="129" t="s">
        <v>326</v>
      </c>
      <c r="D518" s="129" t="str">
        <f t="shared" si="28"/>
        <v>کيلوگرم</v>
      </c>
      <c r="E518" s="168">
        <v>0.03</v>
      </c>
      <c r="F518" s="122">
        <f>'مواد غذایی'!W8</f>
        <v>900000</v>
      </c>
      <c r="G518" s="122">
        <f t="shared" si="29"/>
        <v>27000</v>
      </c>
    </row>
    <row r="519" spans="1:7" ht="22.5" customHeight="1">
      <c r="A519" s="138"/>
      <c r="B519" s="280"/>
      <c r="C519" s="129" t="str">
        <f>"نان لواش  بسته بندي 80 گرمي"</f>
        <v>نان لواش  بسته بندي 80 گرمي</v>
      </c>
      <c r="D519" s="129" t="s">
        <v>11</v>
      </c>
      <c r="E519" s="168">
        <v>1</v>
      </c>
      <c r="F519" s="122">
        <f>F498</f>
        <v>70000</v>
      </c>
      <c r="G519" s="122">
        <f t="shared" si="29"/>
        <v>70000</v>
      </c>
    </row>
    <row r="520" spans="1:7" ht="22.5" customHeight="1">
      <c r="A520" s="138"/>
      <c r="B520" s="280"/>
      <c r="C520" s="129" t="s">
        <v>2</v>
      </c>
      <c r="D520" s="129" t="str">
        <f>"کيلوگرم"</f>
        <v>کيلوگرم</v>
      </c>
      <c r="E520" s="168">
        <v>0.01</v>
      </c>
      <c r="F520" s="122">
        <f>F502</f>
        <v>700000</v>
      </c>
      <c r="G520" s="122">
        <f t="shared" si="29"/>
        <v>7000</v>
      </c>
    </row>
    <row r="521" spans="1:7" ht="22.5" customHeight="1">
      <c r="A521" s="138"/>
      <c r="B521" s="280"/>
      <c r="C521" s="129" t="s">
        <v>3</v>
      </c>
      <c r="D521" s="129" t="s">
        <v>4</v>
      </c>
      <c r="E521" s="168">
        <v>0.01</v>
      </c>
      <c r="F521" s="122">
        <f>F501</f>
        <v>500000</v>
      </c>
      <c r="G521" s="122">
        <f t="shared" si="29"/>
        <v>5000</v>
      </c>
    </row>
    <row r="522" spans="1:7" ht="22.5" customHeight="1">
      <c r="A522" s="138"/>
      <c r="B522" s="280"/>
      <c r="C522" s="129" t="s">
        <v>26</v>
      </c>
      <c r="D522" s="129" t="s">
        <v>4</v>
      </c>
      <c r="E522" s="168">
        <v>5.0000000000000001E-3</v>
      </c>
      <c r="F522" s="122">
        <f>F499</f>
        <v>500000</v>
      </c>
      <c r="G522" s="122">
        <f t="shared" si="29"/>
        <v>2500</v>
      </c>
    </row>
    <row r="523" spans="1:7" ht="22.5" customHeight="1">
      <c r="A523" s="138"/>
      <c r="B523" s="280"/>
      <c r="C523" s="129" t="s">
        <v>17</v>
      </c>
      <c r="D523" s="129" t="str">
        <f>"کيلوگرم"</f>
        <v>کيلوگرم</v>
      </c>
      <c r="E523" s="168">
        <v>2E-3</v>
      </c>
      <c r="F523" s="122">
        <f>F496</f>
        <v>500000</v>
      </c>
      <c r="G523" s="122">
        <f t="shared" si="29"/>
        <v>1000</v>
      </c>
    </row>
    <row r="524" spans="1:7" ht="22.5" customHeight="1">
      <c r="A524" s="138"/>
      <c r="B524" s="280"/>
      <c r="C524" s="129" t="s">
        <v>287</v>
      </c>
      <c r="D524" s="129" t="str">
        <f>"کيلوگرم"</f>
        <v>کيلوگرم</v>
      </c>
      <c r="E524" s="168">
        <v>1.4999999999999999E-2</v>
      </c>
      <c r="F524" s="122">
        <f>F481</f>
        <v>5000</v>
      </c>
      <c r="G524" s="122">
        <f>F524</f>
        <v>5000</v>
      </c>
    </row>
    <row r="525" spans="1:7" ht="22.5" customHeight="1">
      <c r="A525" s="138"/>
      <c r="B525" s="280"/>
      <c r="C525" s="112" t="s">
        <v>370</v>
      </c>
      <c r="D525" s="129" t="s">
        <v>173</v>
      </c>
      <c r="E525" s="168">
        <v>1</v>
      </c>
      <c r="F525" s="122">
        <f>F503</f>
        <v>10000</v>
      </c>
      <c r="G525" s="122">
        <f t="shared" si="29"/>
        <v>10000</v>
      </c>
    </row>
    <row r="526" spans="1:7" ht="22.5" customHeight="1" thickBot="1">
      <c r="A526" s="138"/>
      <c r="B526" s="280"/>
      <c r="C526" s="119" t="s">
        <v>6</v>
      </c>
      <c r="D526" s="119" t="str">
        <f>"کيلوگرم"</f>
        <v>کيلوگرم</v>
      </c>
      <c r="E526" s="196">
        <v>0.06</v>
      </c>
      <c r="F526" s="179">
        <f>F500</f>
        <v>250000</v>
      </c>
      <c r="G526" s="179">
        <f t="shared" si="29"/>
        <v>15000</v>
      </c>
    </row>
    <row r="527" spans="1:7" ht="22.5" customHeight="1" thickBot="1">
      <c r="A527" s="138"/>
      <c r="B527" s="281"/>
      <c r="C527" s="249" t="s">
        <v>400</v>
      </c>
      <c r="D527" s="250"/>
      <c r="E527" s="250"/>
      <c r="F527" s="251"/>
      <c r="G527" s="152">
        <f>SUM(G513:G526)</f>
        <v>937500</v>
      </c>
    </row>
    <row r="528" spans="1:7" ht="22.5" customHeight="1">
      <c r="A528" s="138"/>
      <c r="B528" s="280"/>
      <c r="C528" s="248" t="s">
        <v>529</v>
      </c>
      <c r="D528" s="248"/>
      <c r="E528" s="248"/>
      <c r="F528" s="248"/>
      <c r="G528" s="143">
        <f>G505</f>
        <v>21000</v>
      </c>
    </row>
    <row r="529" spans="1:7" ht="22.5" customHeight="1">
      <c r="A529" s="138"/>
      <c r="B529" s="280"/>
      <c r="C529" s="252" t="s">
        <v>530</v>
      </c>
      <c r="D529" s="252"/>
      <c r="E529" s="252"/>
      <c r="F529" s="252"/>
      <c r="G529" s="122">
        <f>G506</f>
        <v>190000</v>
      </c>
    </row>
    <row r="530" spans="1:7" ht="22.5" customHeight="1" thickBot="1">
      <c r="A530" s="138"/>
      <c r="B530" s="280"/>
      <c r="C530" s="253" t="s">
        <v>531</v>
      </c>
      <c r="D530" s="253"/>
      <c r="E530" s="253"/>
      <c r="F530" s="253"/>
      <c r="G530" s="150">
        <f>(G527+G528+G529)*8%</f>
        <v>91880</v>
      </c>
    </row>
    <row r="531" spans="1:7" ht="22.5" customHeight="1" thickBot="1">
      <c r="A531" s="138"/>
      <c r="B531" s="282"/>
      <c r="C531" s="257" t="s">
        <v>532</v>
      </c>
      <c r="D531" s="258"/>
      <c r="E531" s="258"/>
      <c r="F531" s="258"/>
      <c r="G531" s="190">
        <f>SUM(G527:G530)</f>
        <v>1240380</v>
      </c>
    </row>
    <row r="532" spans="1:7" ht="22.5" customHeight="1">
      <c r="A532" s="159"/>
      <c r="C532" s="147"/>
      <c r="D532" s="147"/>
      <c r="E532" s="193"/>
      <c r="F532" s="147"/>
      <c r="G532" s="148"/>
    </row>
    <row r="533" spans="1:7" ht="22.5" customHeight="1">
      <c r="A533" s="159"/>
      <c r="C533" s="147"/>
      <c r="D533" s="147"/>
      <c r="E533" s="193"/>
      <c r="F533" s="147"/>
      <c r="G533" s="148"/>
    </row>
    <row r="534" spans="1:7" ht="220.5" customHeight="1">
      <c r="A534" s="159"/>
      <c r="C534" s="147"/>
      <c r="D534" s="147"/>
      <c r="E534" s="193"/>
      <c r="F534" s="147"/>
      <c r="G534" s="148"/>
    </row>
    <row r="535" spans="1:7" ht="50.1" customHeight="1">
      <c r="A535" s="130" t="s">
        <v>283</v>
      </c>
      <c r="B535" s="132" t="s">
        <v>168</v>
      </c>
      <c r="C535" s="137" t="s">
        <v>169</v>
      </c>
      <c r="D535" s="137" t="s">
        <v>170</v>
      </c>
      <c r="E535" s="195" t="s">
        <v>306</v>
      </c>
      <c r="F535" s="153" t="s">
        <v>437</v>
      </c>
      <c r="G535" s="153" t="s">
        <v>438</v>
      </c>
    </row>
    <row r="536" spans="1:7" ht="22.5" customHeight="1">
      <c r="A536" s="137">
        <v>23</v>
      </c>
      <c r="B536" s="279" t="s">
        <v>56</v>
      </c>
      <c r="C536" s="129" t="str">
        <f>"برنج ايراني درجه 1"</f>
        <v>برنج ايراني درجه 1</v>
      </c>
      <c r="D536" s="129" t="str">
        <f t="shared" ref="D536:D542" si="30">"کيلوگرم"</f>
        <v>کيلوگرم</v>
      </c>
      <c r="E536" s="168">
        <v>0.155</v>
      </c>
      <c r="F536" s="122">
        <f>F513</f>
        <v>1200000</v>
      </c>
      <c r="G536" s="122">
        <f t="shared" ref="G536:G610" si="31">F536*E536</f>
        <v>186000</v>
      </c>
    </row>
    <row r="537" spans="1:7" ht="22.5" customHeight="1">
      <c r="A537" s="138"/>
      <c r="B537" s="280"/>
      <c r="C537" s="129" t="s">
        <v>55</v>
      </c>
      <c r="D537" s="129" t="str">
        <f t="shared" si="30"/>
        <v>کيلوگرم</v>
      </c>
      <c r="E537" s="168">
        <v>0.1</v>
      </c>
      <c r="F537" s="122">
        <f>'مواد غذایی'!M26</f>
        <v>800000</v>
      </c>
      <c r="G537" s="122">
        <f t="shared" si="31"/>
        <v>80000</v>
      </c>
    </row>
    <row r="538" spans="1:7" ht="22.5" customHeight="1">
      <c r="A538" s="138"/>
      <c r="B538" s="280"/>
      <c r="C538" s="129" t="s">
        <v>44</v>
      </c>
      <c r="D538" s="129" t="str">
        <f t="shared" si="30"/>
        <v>کيلوگرم</v>
      </c>
      <c r="E538" s="168">
        <v>0.03</v>
      </c>
      <c r="F538" s="122">
        <f>F472</f>
        <v>1000000</v>
      </c>
      <c r="G538" s="122">
        <f t="shared" si="31"/>
        <v>30000</v>
      </c>
    </row>
    <row r="539" spans="1:7" ht="22.5" customHeight="1">
      <c r="A539" s="138"/>
      <c r="B539" s="280"/>
      <c r="C539" s="129" t="s">
        <v>34</v>
      </c>
      <c r="D539" s="129" t="str">
        <f t="shared" si="30"/>
        <v>کيلوگرم</v>
      </c>
      <c r="E539" s="168">
        <v>0.12</v>
      </c>
      <c r="F539" s="122">
        <f>F450</f>
        <v>250000</v>
      </c>
      <c r="G539" s="122">
        <f t="shared" si="31"/>
        <v>30000</v>
      </c>
    </row>
    <row r="540" spans="1:7" ht="22.5" customHeight="1">
      <c r="A540" s="138"/>
      <c r="B540" s="280"/>
      <c r="C540" s="129" t="s">
        <v>17</v>
      </c>
      <c r="D540" s="129" t="str">
        <f t="shared" si="30"/>
        <v>کيلوگرم</v>
      </c>
      <c r="E540" s="168">
        <v>0.03</v>
      </c>
      <c r="F540" s="122">
        <f>F523</f>
        <v>500000</v>
      </c>
      <c r="G540" s="122">
        <f t="shared" si="31"/>
        <v>15000</v>
      </c>
    </row>
    <row r="541" spans="1:7" ht="22.5" customHeight="1">
      <c r="A541" s="138"/>
      <c r="B541" s="280"/>
      <c r="C541" s="129" t="s">
        <v>7</v>
      </c>
      <c r="D541" s="129" t="str">
        <f t="shared" si="30"/>
        <v>کيلوگرم</v>
      </c>
      <c r="E541" s="168">
        <v>2.5000000000000001E-2</v>
      </c>
      <c r="F541" s="122">
        <f>F517</f>
        <v>700000</v>
      </c>
      <c r="G541" s="122">
        <f t="shared" si="31"/>
        <v>17500</v>
      </c>
    </row>
    <row r="542" spans="1:7" ht="22.5" customHeight="1">
      <c r="A542" s="138"/>
      <c r="B542" s="280"/>
      <c r="C542" s="129" t="s">
        <v>45</v>
      </c>
      <c r="D542" s="129" t="str">
        <f t="shared" si="30"/>
        <v>کيلوگرم</v>
      </c>
      <c r="E542" s="168">
        <v>3.0000000000000001E-3</v>
      </c>
      <c r="F542" s="122">
        <f>F516</f>
        <v>1500000</v>
      </c>
      <c r="G542" s="122">
        <f t="shared" si="31"/>
        <v>4500</v>
      </c>
    </row>
    <row r="543" spans="1:7" ht="22.5" customHeight="1">
      <c r="A543" s="138"/>
      <c r="B543" s="280"/>
      <c r="C543" s="129" t="str">
        <f>"نان لواش  بسته بندي 80 گرمي"</f>
        <v>نان لواش  بسته بندي 80 گرمي</v>
      </c>
      <c r="D543" s="129" t="s">
        <v>11</v>
      </c>
      <c r="E543" s="168">
        <v>1</v>
      </c>
      <c r="F543" s="122">
        <f>F519</f>
        <v>70000</v>
      </c>
      <c r="G543" s="122">
        <f t="shared" si="31"/>
        <v>70000</v>
      </c>
    </row>
    <row r="544" spans="1:7" ht="22.5" customHeight="1">
      <c r="A544" s="138"/>
      <c r="B544" s="280"/>
      <c r="C544" s="129" t="s">
        <v>2</v>
      </c>
      <c r="D544" s="129" t="str">
        <f>"کيلوگرم"</f>
        <v>کيلوگرم</v>
      </c>
      <c r="E544" s="168">
        <v>0.01</v>
      </c>
      <c r="F544" s="122">
        <f>F520</f>
        <v>700000</v>
      </c>
      <c r="G544" s="122">
        <f t="shared" si="31"/>
        <v>7000</v>
      </c>
    </row>
    <row r="545" spans="1:7" ht="22.5" customHeight="1">
      <c r="A545" s="138"/>
      <c r="B545" s="280"/>
      <c r="C545" s="129" t="s">
        <v>26</v>
      </c>
      <c r="D545" s="129" t="str">
        <f>"کيلوگرم"</f>
        <v>کيلوگرم</v>
      </c>
      <c r="E545" s="168">
        <v>3.0000000000000001E-3</v>
      </c>
      <c r="F545" s="122">
        <f>F522</f>
        <v>500000</v>
      </c>
      <c r="G545" s="122">
        <f t="shared" si="31"/>
        <v>1500</v>
      </c>
    </row>
    <row r="546" spans="1:7" ht="22.5" customHeight="1">
      <c r="A546" s="138"/>
      <c r="B546" s="280"/>
      <c r="C546" s="129" t="s">
        <v>3</v>
      </c>
      <c r="D546" s="129" t="s">
        <v>4</v>
      </c>
      <c r="E546" s="168">
        <v>0.01</v>
      </c>
      <c r="F546" s="122">
        <f>F521</f>
        <v>500000</v>
      </c>
      <c r="G546" s="122">
        <f t="shared" si="31"/>
        <v>5000</v>
      </c>
    </row>
    <row r="547" spans="1:7" ht="22.5" customHeight="1">
      <c r="A547" s="138"/>
      <c r="B547" s="280"/>
      <c r="C547" s="129" t="s">
        <v>287</v>
      </c>
      <c r="D547" s="129" t="str">
        <f>"کيلوگرم"</f>
        <v>کيلوگرم</v>
      </c>
      <c r="E547" s="168">
        <v>1.4999999999999999E-2</v>
      </c>
      <c r="F547" s="122">
        <f>F524</f>
        <v>5000</v>
      </c>
      <c r="G547" s="122">
        <v>5000</v>
      </c>
    </row>
    <row r="548" spans="1:7" ht="22.5" customHeight="1">
      <c r="A548" s="138"/>
      <c r="B548" s="280"/>
      <c r="C548" s="112" t="s">
        <v>370</v>
      </c>
      <c r="D548" s="129" t="s">
        <v>173</v>
      </c>
      <c r="E548" s="168">
        <v>1</v>
      </c>
      <c r="F548" s="122">
        <f>F525</f>
        <v>10000</v>
      </c>
      <c r="G548" s="122">
        <f t="shared" si="31"/>
        <v>10000</v>
      </c>
    </row>
    <row r="549" spans="1:7" ht="22.5" customHeight="1" thickBot="1">
      <c r="A549" s="138"/>
      <c r="B549" s="280"/>
      <c r="C549" s="119" t="s">
        <v>6</v>
      </c>
      <c r="D549" s="119" t="str">
        <f>"کيلوگرم"</f>
        <v>کيلوگرم</v>
      </c>
      <c r="E549" s="196">
        <v>0.06</v>
      </c>
      <c r="F549" s="179">
        <f>F526</f>
        <v>250000</v>
      </c>
      <c r="G549" s="179">
        <f t="shared" si="31"/>
        <v>15000</v>
      </c>
    </row>
    <row r="550" spans="1:7" ht="22.5" customHeight="1" thickBot="1">
      <c r="A550" s="138"/>
      <c r="B550" s="281"/>
      <c r="C550" s="249" t="s">
        <v>400</v>
      </c>
      <c r="D550" s="250"/>
      <c r="E550" s="250"/>
      <c r="F550" s="251"/>
      <c r="G550" s="152">
        <f>SUM(G536:G549)</f>
        <v>476500</v>
      </c>
    </row>
    <row r="551" spans="1:7" ht="22.5" customHeight="1">
      <c r="A551" s="138"/>
      <c r="B551" s="280"/>
      <c r="C551" s="248" t="s">
        <v>529</v>
      </c>
      <c r="D551" s="248"/>
      <c r="E551" s="248"/>
      <c r="F551" s="248"/>
      <c r="G551" s="143">
        <f>G528</f>
        <v>21000</v>
      </c>
    </row>
    <row r="552" spans="1:7" ht="22.5" customHeight="1">
      <c r="A552" s="138"/>
      <c r="B552" s="280"/>
      <c r="C552" s="252" t="s">
        <v>530</v>
      </c>
      <c r="D552" s="252"/>
      <c r="E552" s="252"/>
      <c r="F552" s="252"/>
      <c r="G552" s="122">
        <f>G529</f>
        <v>190000</v>
      </c>
    </row>
    <row r="553" spans="1:7" ht="22.5" customHeight="1" thickBot="1">
      <c r="A553" s="138"/>
      <c r="B553" s="280"/>
      <c r="C553" s="253" t="s">
        <v>531</v>
      </c>
      <c r="D553" s="253"/>
      <c r="E553" s="253"/>
      <c r="F553" s="253"/>
      <c r="G553" s="150">
        <f>(G550+G551+G552)*8%</f>
        <v>55000</v>
      </c>
    </row>
    <row r="554" spans="1:7" ht="22.5" customHeight="1" thickBot="1">
      <c r="A554" s="138"/>
      <c r="B554" s="282"/>
      <c r="C554" s="257" t="s">
        <v>532</v>
      </c>
      <c r="D554" s="258"/>
      <c r="E554" s="258"/>
      <c r="F554" s="259"/>
      <c r="G554" s="189">
        <f>SUM(G550:G553)</f>
        <v>742500</v>
      </c>
    </row>
    <row r="555" spans="1:7" ht="22.5" customHeight="1">
      <c r="A555" s="159"/>
      <c r="C555" s="147"/>
      <c r="D555" s="147"/>
      <c r="E555" s="193"/>
      <c r="F555" s="147"/>
      <c r="G555" s="148"/>
    </row>
    <row r="556" spans="1:7" ht="22.5" customHeight="1">
      <c r="A556" s="159"/>
      <c r="C556" s="147"/>
      <c r="D556" s="147"/>
      <c r="E556" s="193"/>
      <c r="F556" s="147"/>
      <c r="G556" s="148"/>
    </row>
    <row r="557" spans="1:7" ht="222.75" customHeight="1">
      <c r="A557" s="159"/>
      <c r="C557" s="147"/>
      <c r="D557" s="147"/>
      <c r="E557" s="193"/>
      <c r="F557" s="147"/>
      <c r="G557" s="148"/>
    </row>
    <row r="558" spans="1:7" ht="50.1" customHeight="1">
      <c r="A558" s="130" t="s">
        <v>283</v>
      </c>
      <c r="B558" s="132" t="s">
        <v>168</v>
      </c>
      <c r="C558" s="137" t="s">
        <v>169</v>
      </c>
      <c r="D558" s="137" t="s">
        <v>170</v>
      </c>
      <c r="E558" s="195" t="s">
        <v>306</v>
      </c>
      <c r="F558" s="153" t="s">
        <v>437</v>
      </c>
      <c r="G558" s="153" t="s">
        <v>438</v>
      </c>
    </row>
    <row r="559" spans="1:7" ht="22.5" customHeight="1">
      <c r="A559" s="137">
        <v>24</v>
      </c>
      <c r="B559" s="279" t="s">
        <v>57</v>
      </c>
      <c r="C559" s="129" t="str">
        <f>"برنج ايراني درجه 1"</f>
        <v>برنج ايراني درجه 1</v>
      </c>
      <c r="D559" s="129" t="str">
        <f>"کيلوگرم"</f>
        <v>کيلوگرم</v>
      </c>
      <c r="E559" s="168">
        <v>0.155</v>
      </c>
      <c r="F559" s="122">
        <v>900000</v>
      </c>
      <c r="G559" s="122">
        <f>F559</f>
        <v>900000</v>
      </c>
    </row>
    <row r="560" spans="1:7" ht="22.5" customHeight="1">
      <c r="A560" s="138"/>
      <c r="B560" s="280"/>
      <c r="C560" s="129" t="s">
        <v>27</v>
      </c>
      <c r="D560" s="129" t="str">
        <f>"کيلوگرم"</f>
        <v>کيلوگرم</v>
      </c>
      <c r="E560" s="168">
        <v>0.1</v>
      </c>
      <c r="F560" s="122">
        <f>F322</f>
        <v>500000</v>
      </c>
      <c r="G560" s="122">
        <f t="shared" si="31"/>
        <v>50000</v>
      </c>
    </row>
    <row r="561" spans="1:7" ht="22.5" customHeight="1">
      <c r="A561" s="138"/>
      <c r="B561" s="280"/>
      <c r="C561" s="129" t="s">
        <v>58</v>
      </c>
      <c r="D561" s="129" t="str">
        <f>"کيلوگرم"</f>
        <v>کيلوگرم</v>
      </c>
      <c r="E561" s="168">
        <v>0.18</v>
      </c>
      <c r="F561" s="122">
        <f>'مواد غذایی'!C5</f>
        <v>1200000</v>
      </c>
      <c r="G561" s="122">
        <f t="shared" si="31"/>
        <v>216000</v>
      </c>
    </row>
    <row r="562" spans="1:7" ht="22.5" customHeight="1">
      <c r="A562" s="138"/>
      <c r="B562" s="280"/>
      <c r="C562" s="129" t="s">
        <v>2</v>
      </c>
      <c r="D562" s="129" t="str">
        <f>"کيلوگرم"</f>
        <v>کيلوگرم</v>
      </c>
      <c r="E562" s="168">
        <v>0.02</v>
      </c>
      <c r="F562" s="122">
        <f>F544</f>
        <v>700000</v>
      </c>
      <c r="G562" s="122">
        <f t="shared" si="31"/>
        <v>14000</v>
      </c>
    </row>
    <row r="563" spans="1:7" ht="22.5" customHeight="1">
      <c r="A563" s="138"/>
      <c r="B563" s="280"/>
      <c r="C563" s="129" t="s">
        <v>30</v>
      </c>
      <c r="D563" s="129" t="str">
        <f>"کيلوگرم"</f>
        <v>کيلوگرم</v>
      </c>
      <c r="E563" s="168">
        <v>0.1</v>
      </c>
      <c r="F563" s="122">
        <f>F319</f>
        <v>40000</v>
      </c>
      <c r="G563" s="122">
        <f t="shared" si="31"/>
        <v>4000</v>
      </c>
    </row>
    <row r="564" spans="1:7" ht="22.5" customHeight="1">
      <c r="A564" s="138"/>
      <c r="B564" s="280"/>
      <c r="C564" s="129" t="str">
        <f>"نان لواش  بسته بندي 80 گرمي"</f>
        <v>نان لواش  بسته بندي 80 گرمي</v>
      </c>
      <c r="D564" s="129" t="s">
        <v>11</v>
      </c>
      <c r="E564" s="168">
        <v>1</v>
      </c>
      <c r="F564" s="122">
        <f>F543</f>
        <v>70000</v>
      </c>
      <c r="G564" s="122">
        <f t="shared" si="31"/>
        <v>70000</v>
      </c>
    </row>
    <row r="565" spans="1:7" ht="22.5" customHeight="1">
      <c r="A565" s="138"/>
      <c r="B565" s="280"/>
      <c r="C565" s="129" t="s">
        <v>3</v>
      </c>
      <c r="D565" s="129" t="s">
        <v>4</v>
      </c>
      <c r="E565" s="168">
        <v>6.0000000000000001E-3</v>
      </c>
      <c r="F565" s="122">
        <f>F546</f>
        <v>500000</v>
      </c>
      <c r="G565" s="122">
        <f t="shared" si="31"/>
        <v>3000</v>
      </c>
    </row>
    <row r="566" spans="1:7" ht="22.5" customHeight="1">
      <c r="A566" s="138"/>
      <c r="B566" s="280"/>
      <c r="C566" s="129" t="s">
        <v>28</v>
      </c>
      <c r="D566" s="129" t="str">
        <f>"کيلوگرم"</f>
        <v>کيلوگرم</v>
      </c>
      <c r="E566" s="168">
        <v>0.04</v>
      </c>
      <c r="F566" s="122">
        <f>F326</f>
        <v>700000</v>
      </c>
      <c r="G566" s="122">
        <f t="shared" si="31"/>
        <v>28000</v>
      </c>
    </row>
    <row r="567" spans="1:7" ht="22.5" customHeight="1" thickBot="1">
      <c r="A567" s="138"/>
      <c r="B567" s="280"/>
      <c r="C567" s="118" t="s">
        <v>370</v>
      </c>
      <c r="D567" s="119" t="s">
        <v>173</v>
      </c>
      <c r="E567" s="196">
        <v>1</v>
      </c>
      <c r="F567" s="179">
        <f>F548</f>
        <v>10000</v>
      </c>
      <c r="G567" s="179">
        <f t="shared" si="31"/>
        <v>10000</v>
      </c>
    </row>
    <row r="568" spans="1:7" ht="22.5" customHeight="1" thickBot="1">
      <c r="A568" s="138"/>
      <c r="B568" s="281"/>
      <c r="C568" s="249" t="s">
        <v>400</v>
      </c>
      <c r="D568" s="250"/>
      <c r="E568" s="250"/>
      <c r="F568" s="251"/>
      <c r="G568" s="152">
        <f>SUM(G559:G567)</f>
        <v>1295000</v>
      </c>
    </row>
    <row r="569" spans="1:7" ht="22.5" customHeight="1">
      <c r="A569" s="138"/>
      <c r="B569" s="280"/>
      <c r="C569" s="248" t="s">
        <v>529</v>
      </c>
      <c r="D569" s="248"/>
      <c r="E569" s="248"/>
      <c r="F569" s="248"/>
      <c r="G569" s="143">
        <f>G551</f>
        <v>21000</v>
      </c>
    </row>
    <row r="570" spans="1:7" ht="22.5" customHeight="1">
      <c r="A570" s="138"/>
      <c r="B570" s="280"/>
      <c r="C570" s="252" t="s">
        <v>530</v>
      </c>
      <c r="D570" s="252"/>
      <c r="E570" s="252"/>
      <c r="F570" s="252"/>
      <c r="G570" s="122">
        <f>G552</f>
        <v>190000</v>
      </c>
    </row>
    <row r="571" spans="1:7" ht="22.5" customHeight="1" thickBot="1">
      <c r="A571" s="138"/>
      <c r="B571" s="280"/>
      <c r="C571" s="253" t="s">
        <v>531</v>
      </c>
      <c r="D571" s="253"/>
      <c r="E571" s="253"/>
      <c r="F571" s="253"/>
      <c r="G571" s="150">
        <f>(G568+G569+G570)*8%</f>
        <v>120480</v>
      </c>
    </row>
    <row r="572" spans="1:7" ht="22.5" customHeight="1" thickBot="1">
      <c r="A572" s="138"/>
      <c r="B572" s="282"/>
      <c r="C572" s="254" t="s">
        <v>532</v>
      </c>
      <c r="D572" s="255"/>
      <c r="E572" s="255"/>
      <c r="F572" s="255"/>
      <c r="G572" s="128">
        <f>SUM(G568:G571)</f>
        <v>1626480</v>
      </c>
    </row>
    <row r="573" spans="1:7" ht="22.5" customHeight="1">
      <c r="A573" s="159"/>
      <c r="C573" s="147"/>
      <c r="D573" s="147"/>
      <c r="E573" s="193"/>
      <c r="F573" s="147"/>
      <c r="G573" s="148"/>
    </row>
    <row r="574" spans="1:7" ht="22.5" customHeight="1">
      <c r="A574" s="159"/>
      <c r="C574" s="147"/>
      <c r="D574" s="147"/>
      <c r="E574" s="193"/>
      <c r="F574" s="147"/>
      <c r="G574" s="148"/>
    </row>
    <row r="575" spans="1:7" ht="335.25" customHeight="1">
      <c r="A575" s="159"/>
      <c r="C575" s="147"/>
      <c r="D575" s="147"/>
      <c r="E575" s="193"/>
      <c r="F575" s="147"/>
      <c r="G575" s="148"/>
    </row>
    <row r="576" spans="1:7" ht="50.1" customHeight="1">
      <c r="A576" s="130" t="s">
        <v>283</v>
      </c>
      <c r="B576" s="132" t="s">
        <v>168</v>
      </c>
      <c r="C576" s="137" t="s">
        <v>169</v>
      </c>
      <c r="D576" s="137" t="s">
        <v>170</v>
      </c>
      <c r="E576" s="195" t="s">
        <v>306</v>
      </c>
      <c r="F576" s="153" t="s">
        <v>437</v>
      </c>
      <c r="G576" s="153" t="s">
        <v>438</v>
      </c>
    </row>
    <row r="577" spans="1:7" ht="22.5" customHeight="1">
      <c r="A577" s="137">
        <v>25</v>
      </c>
      <c r="B577" s="279" t="s">
        <v>60</v>
      </c>
      <c r="C577" s="129" t="str">
        <f>"برنج ايراني درجه 1"</f>
        <v>برنج ايراني درجه 1</v>
      </c>
      <c r="D577" s="129" t="str">
        <f t="shared" ref="D577:D582" si="32">"کيلوگرم"</f>
        <v>کيلوگرم</v>
      </c>
      <c r="E577" s="168">
        <v>0.155</v>
      </c>
      <c r="F577" s="122">
        <f>F559</f>
        <v>900000</v>
      </c>
      <c r="G577" s="122">
        <f t="shared" si="31"/>
        <v>139500</v>
      </c>
    </row>
    <row r="578" spans="1:7" ht="22.5" customHeight="1">
      <c r="A578" s="138"/>
      <c r="B578" s="280"/>
      <c r="C578" s="129" t="s">
        <v>175</v>
      </c>
      <c r="D578" s="129" t="str">
        <f t="shared" si="32"/>
        <v>کيلوگرم</v>
      </c>
      <c r="E578" s="168">
        <v>0.11</v>
      </c>
      <c r="F578" s="122">
        <f>'مواد غذایی'!M32</f>
        <v>500000</v>
      </c>
      <c r="G578" s="122">
        <f t="shared" si="31"/>
        <v>55000</v>
      </c>
    </row>
    <row r="579" spans="1:7" ht="22.5" customHeight="1">
      <c r="A579" s="138"/>
      <c r="B579" s="280"/>
      <c r="C579" s="129" t="s">
        <v>318</v>
      </c>
      <c r="D579" s="129" t="str">
        <f t="shared" si="32"/>
        <v>کيلوگرم</v>
      </c>
      <c r="E579" s="168">
        <v>0.08</v>
      </c>
      <c r="F579" s="122">
        <f>F514</f>
        <v>6500000</v>
      </c>
      <c r="G579" s="122">
        <f t="shared" si="31"/>
        <v>520000</v>
      </c>
    </row>
    <row r="580" spans="1:7" ht="22.5" customHeight="1">
      <c r="A580" s="138"/>
      <c r="B580" s="280"/>
      <c r="C580" s="129" t="s">
        <v>176</v>
      </c>
      <c r="D580" s="129" t="str">
        <f t="shared" si="32"/>
        <v>کيلوگرم</v>
      </c>
      <c r="E580" s="168">
        <v>0.06</v>
      </c>
      <c r="F580" s="122">
        <f>'مواد غذایی'!M20</f>
        <v>500000</v>
      </c>
      <c r="G580" s="122">
        <f t="shared" si="31"/>
        <v>30000</v>
      </c>
    </row>
    <row r="581" spans="1:7" ht="22.5" customHeight="1">
      <c r="A581" s="138"/>
      <c r="B581" s="280"/>
      <c r="C581" s="129" t="s">
        <v>45</v>
      </c>
      <c r="D581" s="129" t="str">
        <f t="shared" si="32"/>
        <v>کيلوگرم</v>
      </c>
      <c r="E581" s="168">
        <v>2E-3</v>
      </c>
      <c r="F581" s="122">
        <f>F542</f>
        <v>1500000</v>
      </c>
      <c r="G581" s="122">
        <f t="shared" si="31"/>
        <v>3000</v>
      </c>
    </row>
    <row r="582" spans="1:7" ht="22.5" customHeight="1">
      <c r="A582" s="138"/>
      <c r="B582" s="280"/>
      <c r="C582" s="129" t="s">
        <v>7</v>
      </c>
      <c r="D582" s="129" t="str">
        <f t="shared" si="32"/>
        <v>کيلوگرم</v>
      </c>
      <c r="E582" s="168">
        <v>0.03</v>
      </c>
      <c r="F582" s="122">
        <f>F541</f>
        <v>700000</v>
      </c>
      <c r="G582" s="122">
        <f t="shared" si="31"/>
        <v>21000</v>
      </c>
    </row>
    <row r="583" spans="1:7" ht="22.5" customHeight="1">
      <c r="A583" s="138"/>
      <c r="B583" s="280"/>
      <c r="C583" s="129" t="str">
        <f>"نان لواش  بسته بندي 80 گرمي"</f>
        <v>نان لواش  بسته بندي 80 گرمي</v>
      </c>
      <c r="D583" s="129" t="s">
        <v>11</v>
      </c>
      <c r="E583" s="168">
        <v>1</v>
      </c>
      <c r="F583" s="122">
        <f>F564</f>
        <v>70000</v>
      </c>
      <c r="G583" s="122">
        <f t="shared" si="31"/>
        <v>70000</v>
      </c>
    </row>
    <row r="584" spans="1:7" ht="22.5" customHeight="1">
      <c r="A584" s="138"/>
      <c r="B584" s="280"/>
      <c r="C584" s="129" t="s">
        <v>2</v>
      </c>
      <c r="D584" s="129" t="str">
        <f>"کيلوگرم"</f>
        <v>کيلوگرم</v>
      </c>
      <c r="E584" s="168">
        <v>0.01</v>
      </c>
      <c r="F584" s="122">
        <f>F562</f>
        <v>700000</v>
      </c>
      <c r="G584" s="122">
        <f t="shared" si="31"/>
        <v>7000</v>
      </c>
    </row>
    <row r="585" spans="1:7" ht="22.5" customHeight="1">
      <c r="A585" s="138"/>
      <c r="B585" s="280"/>
      <c r="C585" s="129" t="s">
        <v>3</v>
      </c>
      <c r="D585" s="129" t="s">
        <v>4</v>
      </c>
      <c r="E585" s="168">
        <v>1.4999999999999999E-2</v>
      </c>
      <c r="F585" s="122">
        <f>F565</f>
        <v>500000</v>
      </c>
      <c r="G585" s="122">
        <f t="shared" si="31"/>
        <v>7500</v>
      </c>
    </row>
    <row r="586" spans="1:7" ht="22.5" customHeight="1">
      <c r="A586" s="138"/>
      <c r="B586" s="280"/>
      <c r="C586" s="129" t="s">
        <v>26</v>
      </c>
      <c r="D586" s="129" t="s">
        <v>4</v>
      </c>
      <c r="E586" s="168">
        <v>0.01</v>
      </c>
      <c r="F586" s="122">
        <f>F545</f>
        <v>500000</v>
      </c>
      <c r="G586" s="122">
        <f t="shared" si="31"/>
        <v>5000</v>
      </c>
    </row>
    <row r="587" spans="1:7" ht="22.5" customHeight="1">
      <c r="A587" s="138"/>
      <c r="B587" s="280"/>
      <c r="C587" s="129" t="s">
        <v>287</v>
      </c>
      <c r="D587" s="129" t="str">
        <f>"کيلوگرم"</f>
        <v>کيلوگرم</v>
      </c>
      <c r="E587" s="168">
        <v>1.4999999999999999E-2</v>
      </c>
      <c r="F587" s="122">
        <f>F547</f>
        <v>5000</v>
      </c>
      <c r="G587" s="122">
        <f t="shared" si="31"/>
        <v>75</v>
      </c>
    </row>
    <row r="588" spans="1:7" ht="22.5" customHeight="1">
      <c r="A588" s="138"/>
      <c r="B588" s="280"/>
      <c r="C588" s="129" t="s">
        <v>6</v>
      </c>
      <c r="D588" s="129" t="str">
        <f>"کيلوگرم"</f>
        <v>کيلوگرم</v>
      </c>
      <c r="E588" s="168">
        <v>0.06</v>
      </c>
      <c r="F588" s="122">
        <f>F549</f>
        <v>250000</v>
      </c>
      <c r="G588" s="122">
        <f t="shared" si="31"/>
        <v>15000</v>
      </c>
    </row>
    <row r="589" spans="1:7" ht="22.5" customHeight="1">
      <c r="A589" s="138"/>
      <c r="B589" s="280"/>
      <c r="C589" s="129" t="s">
        <v>17</v>
      </c>
      <c r="D589" s="129" t="str">
        <f>"کيلوگرم"</f>
        <v>کيلوگرم</v>
      </c>
      <c r="E589" s="168">
        <v>0.12</v>
      </c>
      <c r="F589" s="122">
        <f>F540</f>
        <v>500000</v>
      </c>
      <c r="G589" s="122">
        <f t="shared" si="31"/>
        <v>60000</v>
      </c>
    </row>
    <row r="590" spans="1:7" ht="22.5" customHeight="1" thickBot="1">
      <c r="A590" s="138"/>
      <c r="B590" s="280"/>
      <c r="C590" s="118" t="s">
        <v>370</v>
      </c>
      <c r="D590" s="119" t="s">
        <v>173</v>
      </c>
      <c r="E590" s="196">
        <v>1</v>
      </c>
      <c r="F590" s="179">
        <f>F567</f>
        <v>10000</v>
      </c>
      <c r="G590" s="179">
        <f t="shared" si="31"/>
        <v>10000</v>
      </c>
    </row>
    <row r="591" spans="1:7" ht="22.5" customHeight="1" thickBot="1">
      <c r="A591" s="138"/>
      <c r="B591" s="281"/>
      <c r="C591" s="249" t="s">
        <v>400</v>
      </c>
      <c r="D591" s="250"/>
      <c r="E591" s="250"/>
      <c r="F591" s="274"/>
      <c r="G591" s="131">
        <f>SUM(G577:G590)</f>
        <v>943075</v>
      </c>
    </row>
    <row r="592" spans="1:7" ht="22.5" customHeight="1">
      <c r="A592" s="138"/>
      <c r="B592" s="280"/>
      <c r="C592" s="248" t="s">
        <v>529</v>
      </c>
      <c r="D592" s="248"/>
      <c r="E592" s="248"/>
      <c r="F592" s="248"/>
      <c r="G592" s="143">
        <f>G569</f>
        <v>21000</v>
      </c>
    </row>
    <row r="593" spans="1:7" ht="22.5" customHeight="1">
      <c r="A593" s="138"/>
      <c r="B593" s="280"/>
      <c r="C593" s="252" t="s">
        <v>530</v>
      </c>
      <c r="D593" s="252"/>
      <c r="E593" s="252"/>
      <c r="F593" s="252"/>
      <c r="G593" s="122">
        <f>G570</f>
        <v>190000</v>
      </c>
    </row>
    <row r="594" spans="1:7" ht="22.5" customHeight="1" thickBot="1">
      <c r="A594" s="138"/>
      <c r="B594" s="280"/>
      <c r="C594" s="253" t="s">
        <v>531</v>
      </c>
      <c r="D594" s="253"/>
      <c r="E594" s="253"/>
      <c r="F594" s="253"/>
      <c r="G594" s="150">
        <f>(G591+G592+G593)*8%</f>
        <v>92326</v>
      </c>
    </row>
    <row r="595" spans="1:7" ht="22.5" customHeight="1" thickBot="1">
      <c r="A595" s="138"/>
      <c r="B595" s="282"/>
      <c r="C595" s="257" t="s">
        <v>532</v>
      </c>
      <c r="D595" s="258"/>
      <c r="E595" s="258"/>
      <c r="F595" s="258"/>
      <c r="G595" s="190">
        <f>SUM(G591:G594)</f>
        <v>1246401</v>
      </c>
    </row>
    <row r="596" spans="1:7" ht="22.5" customHeight="1">
      <c r="A596" s="159"/>
      <c r="C596" s="147"/>
      <c r="D596" s="147"/>
      <c r="E596" s="193"/>
      <c r="F596" s="147"/>
      <c r="G596" s="148"/>
    </row>
    <row r="597" spans="1:7" ht="22.5" customHeight="1">
      <c r="A597" s="159"/>
      <c r="C597" s="147"/>
      <c r="D597" s="147"/>
      <c r="E597" s="193"/>
      <c r="F597" s="147"/>
      <c r="G597" s="148"/>
    </row>
    <row r="598" spans="1:7" ht="222.75" customHeight="1">
      <c r="A598" s="159"/>
      <c r="C598" s="147"/>
      <c r="D598" s="147"/>
      <c r="E598" s="193"/>
      <c r="F598" s="147"/>
      <c r="G598" s="148"/>
    </row>
    <row r="599" spans="1:7" ht="50.1" customHeight="1">
      <c r="A599" s="130" t="s">
        <v>283</v>
      </c>
      <c r="B599" s="132" t="s">
        <v>168</v>
      </c>
      <c r="C599" s="137" t="s">
        <v>169</v>
      </c>
      <c r="D599" s="137" t="s">
        <v>170</v>
      </c>
      <c r="E599" s="195" t="s">
        <v>306</v>
      </c>
      <c r="F599" s="153" t="s">
        <v>437</v>
      </c>
      <c r="G599" s="153" t="s">
        <v>438</v>
      </c>
    </row>
    <row r="600" spans="1:7" ht="22.5" customHeight="1">
      <c r="A600" s="137">
        <v>26</v>
      </c>
      <c r="B600" s="279" t="s">
        <v>62</v>
      </c>
      <c r="C600" s="129" t="str">
        <f>"برنج ايراني درجه 1"</f>
        <v>برنج ايراني درجه 1</v>
      </c>
      <c r="D600" s="129" t="str">
        <f>"کيلوگرم"</f>
        <v>کيلوگرم</v>
      </c>
      <c r="E600" s="168">
        <v>0.155</v>
      </c>
      <c r="F600" s="122">
        <f>F577</f>
        <v>900000</v>
      </c>
      <c r="G600" s="122">
        <f t="shared" si="31"/>
        <v>139500</v>
      </c>
    </row>
    <row r="601" spans="1:7" ht="22.5" customHeight="1">
      <c r="A601" s="138"/>
      <c r="B601" s="280"/>
      <c r="C601" s="129" t="s">
        <v>318</v>
      </c>
      <c r="D601" s="129" t="str">
        <f>"کيلوگرم"</f>
        <v>کيلوگرم</v>
      </c>
      <c r="E601" s="168">
        <v>0.12</v>
      </c>
      <c r="F601" s="122">
        <f>F579</f>
        <v>6500000</v>
      </c>
      <c r="G601" s="122">
        <f t="shared" si="31"/>
        <v>780000</v>
      </c>
    </row>
    <row r="602" spans="1:7" ht="22.5" customHeight="1">
      <c r="A602" s="138"/>
      <c r="B602" s="280"/>
      <c r="C602" s="129" t="s">
        <v>34</v>
      </c>
      <c r="D602" s="129" t="str">
        <f>"کيلوگرم"</f>
        <v>کيلوگرم</v>
      </c>
      <c r="E602" s="168">
        <v>0.15</v>
      </c>
      <c r="F602" s="122">
        <f>F539</f>
        <v>250000</v>
      </c>
      <c r="G602" s="122">
        <f t="shared" si="31"/>
        <v>37500</v>
      </c>
    </row>
    <row r="603" spans="1:7" ht="22.5" customHeight="1">
      <c r="A603" s="138"/>
      <c r="B603" s="280"/>
      <c r="C603" s="129" t="s">
        <v>320</v>
      </c>
      <c r="D603" s="129" t="str">
        <f>"کيلوگرم"</f>
        <v>کيلوگرم</v>
      </c>
      <c r="E603" s="168">
        <v>0.03</v>
      </c>
      <c r="F603" s="122">
        <f>F362</f>
        <v>1000000</v>
      </c>
      <c r="G603" s="122">
        <f t="shared" si="31"/>
        <v>30000</v>
      </c>
    </row>
    <row r="604" spans="1:7" ht="22.5" customHeight="1">
      <c r="A604" s="138"/>
      <c r="B604" s="280"/>
      <c r="C604" s="129" t="s">
        <v>7</v>
      </c>
      <c r="D604" s="129" t="str">
        <f>"کيلوگرم"</f>
        <v>کيلوگرم</v>
      </c>
      <c r="E604" s="168">
        <v>0.08</v>
      </c>
      <c r="F604" s="122">
        <f>F582</f>
        <v>700000</v>
      </c>
      <c r="G604" s="122">
        <f t="shared" si="31"/>
        <v>56000</v>
      </c>
    </row>
    <row r="605" spans="1:7" ht="22.5" customHeight="1">
      <c r="A605" s="138"/>
      <c r="B605" s="280"/>
      <c r="C605" s="129" t="str">
        <f>"نان لواش  بسته بندي 80 گرمي"</f>
        <v>نان لواش  بسته بندي 80 گرمي</v>
      </c>
      <c r="D605" s="129" t="s">
        <v>11</v>
      </c>
      <c r="E605" s="168">
        <v>1</v>
      </c>
      <c r="F605" s="122">
        <f>F583</f>
        <v>70000</v>
      </c>
      <c r="G605" s="122">
        <f t="shared" si="31"/>
        <v>70000</v>
      </c>
    </row>
    <row r="606" spans="1:7" ht="22.5" customHeight="1">
      <c r="A606" s="138"/>
      <c r="B606" s="280"/>
      <c r="C606" s="129" t="s">
        <v>2</v>
      </c>
      <c r="D606" s="129" t="str">
        <f>"کيلوگرم"</f>
        <v>کيلوگرم</v>
      </c>
      <c r="E606" s="168">
        <v>0.02</v>
      </c>
      <c r="F606" s="122">
        <f>F584</f>
        <v>700000</v>
      </c>
      <c r="G606" s="122">
        <f t="shared" si="31"/>
        <v>14000</v>
      </c>
    </row>
    <row r="607" spans="1:7" ht="22.5" customHeight="1">
      <c r="A607" s="138"/>
      <c r="B607" s="280"/>
      <c r="C607" s="129" t="s">
        <v>6</v>
      </c>
      <c r="D607" s="129" t="str">
        <f>"کيلوگرم"</f>
        <v>کيلوگرم</v>
      </c>
      <c r="E607" s="168">
        <v>0.03</v>
      </c>
      <c r="F607" s="122">
        <f>F588</f>
        <v>250000</v>
      </c>
      <c r="G607" s="122">
        <f t="shared" si="31"/>
        <v>7500</v>
      </c>
    </row>
    <row r="608" spans="1:7" ht="22.5" customHeight="1">
      <c r="A608" s="138"/>
      <c r="B608" s="280"/>
      <c r="C608" s="129" t="s">
        <v>31</v>
      </c>
      <c r="D608" s="129" t="str">
        <f>"کيلوگرم"</f>
        <v>کيلوگرم</v>
      </c>
      <c r="E608" s="168">
        <v>7.0000000000000007E-2</v>
      </c>
      <c r="F608" s="122">
        <f>F306</f>
        <v>500000</v>
      </c>
      <c r="G608" s="122">
        <f t="shared" si="31"/>
        <v>35000</v>
      </c>
    </row>
    <row r="609" spans="1:7" ht="22.5" customHeight="1">
      <c r="A609" s="138"/>
      <c r="B609" s="280"/>
      <c r="C609" s="129" t="s">
        <v>310</v>
      </c>
      <c r="D609" s="129" t="s">
        <v>10</v>
      </c>
      <c r="E609" s="168">
        <v>0.33</v>
      </c>
      <c r="F609" s="122">
        <f>F622</f>
        <v>70000</v>
      </c>
      <c r="G609" s="122">
        <f t="shared" si="31"/>
        <v>23100</v>
      </c>
    </row>
    <row r="610" spans="1:7" ht="22.5" customHeight="1" thickBot="1">
      <c r="A610" s="138"/>
      <c r="B610" s="280"/>
      <c r="C610" s="118" t="s">
        <v>370</v>
      </c>
      <c r="D610" s="119" t="s">
        <v>173</v>
      </c>
      <c r="E610" s="196">
        <v>1</v>
      </c>
      <c r="F610" s="179">
        <f>F590</f>
        <v>10000</v>
      </c>
      <c r="G610" s="179">
        <f t="shared" si="31"/>
        <v>10000</v>
      </c>
    </row>
    <row r="611" spans="1:7" ht="22.5" customHeight="1" thickBot="1">
      <c r="A611" s="138"/>
      <c r="B611" s="281"/>
      <c r="C611" s="249" t="s">
        <v>400</v>
      </c>
      <c r="D611" s="250"/>
      <c r="E611" s="250"/>
      <c r="F611" s="274"/>
      <c r="G611" s="131">
        <f>SUM(G600:G610)</f>
        <v>1202600</v>
      </c>
    </row>
    <row r="612" spans="1:7" ht="22.5" customHeight="1">
      <c r="A612" s="138"/>
      <c r="B612" s="280"/>
      <c r="C612" s="248" t="s">
        <v>529</v>
      </c>
      <c r="D612" s="248"/>
      <c r="E612" s="248"/>
      <c r="F612" s="248"/>
      <c r="G612" s="143">
        <f>G592</f>
        <v>21000</v>
      </c>
    </row>
    <row r="613" spans="1:7" ht="22.5" customHeight="1">
      <c r="A613" s="138"/>
      <c r="B613" s="280"/>
      <c r="C613" s="252" t="s">
        <v>530</v>
      </c>
      <c r="D613" s="252"/>
      <c r="E613" s="252"/>
      <c r="F613" s="252"/>
      <c r="G613" s="122">
        <f>G593</f>
        <v>190000</v>
      </c>
    </row>
    <row r="614" spans="1:7" ht="22.5" customHeight="1" thickBot="1">
      <c r="A614" s="138"/>
      <c r="B614" s="280"/>
      <c r="C614" s="253" t="s">
        <v>531</v>
      </c>
      <c r="D614" s="253"/>
      <c r="E614" s="253"/>
      <c r="F614" s="253"/>
      <c r="G614" s="150">
        <f>(G611+G612+G613)*8%</f>
        <v>113088</v>
      </c>
    </row>
    <row r="615" spans="1:7" ht="22.5" customHeight="1" thickBot="1">
      <c r="A615" s="138"/>
      <c r="B615" s="282"/>
      <c r="C615" s="254" t="s">
        <v>532</v>
      </c>
      <c r="D615" s="255"/>
      <c r="E615" s="255"/>
      <c r="F615" s="255"/>
      <c r="G615" s="128">
        <f>SUM(G611:G614)</f>
        <v>1526688</v>
      </c>
    </row>
    <row r="616" spans="1:7" ht="22.5" customHeight="1">
      <c r="A616" s="159"/>
      <c r="C616" s="147"/>
      <c r="D616" s="147"/>
      <c r="E616" s="193"/>
      <c r="F616" s="147"/>
      <c r="G616" s="148"/>
    </row>
    <row r="617" spans="1:7" ht="22.5" customHeight="1">
      <c r="A617" s="159"/>
      <c r="C617" s="147"/>
      <c r="D617" s="147"/>
      <c r="E617" s="193"/>
      <c r="F617" s="147"/>
      <c r="G617" s="148"/>
    </row>
    <row r="618" spans="1:7" ht="288" customHeight="1">
      <c r="A618" s="159"/>
      <c r="C618" s="147"/>
      <c r="D618" s="147"/>
      <c r="E618" s="193"/>
      <c r="F618" s="147"/>
      <c r="G618" s="148"/>
    </row>
    <row r="619" spans="1:7" ht="50.1" customHeight="1">
      <c r="A619" s="130" t="s">
        <v>283</v>
      </c>
      <c r="B619" s="132" t="s">
        <v>168</v>
      </c>
      <c r="C619" s="137" t="s">
        <v>169</v>
      </c>
      <c r="D619" s="137" t="s">
        <v>170</v>
      </c>
      <c r="E619" s="195" t="s">
        <v>306</v>
      </c>
      <c r="F619" s="153" t="s">
        <v>437</v>
      </c>
      <c r="G619" s="153" t="s">
        <v>438</v>
      </c>
    </row>
    <row r="620" spans="1:7" ht="22.5" customHeight="1">
      <c r="A620" s="137">
        <v>27</v>
      </c>
      <c r="B620" s="279" t="s">
        <v>63</v>
      </c>
      <c r="C620" s="129" t="str">
        <f>"برنج ايراني درجه 1"</f>
        <v>برنج ايراني درجه 1</v>
      </c>
      <c r="D620" s="129" t="str">
        <f>"کيلوگرم"</f>
        <v>کيلوگرم</v>
      </c>
      <c r="E620" s="168">
        <v>0.155</v>
      </c>
      <c r="F620" s="122">
        <f>F600</f>
        <v>900000</v>
      </c>
      <c r="G620" s="122">
        <f t="shared" ref="G620:G714" si="33">F620*E620</f>
        <v>139500</v>
      </c>
    </row>
    <row r="621" spans="1:7" ht="22.5" customHeight="1">
      <c r="A621" s="138"/>
      <c r="B621" s="280"/>
      <c r="C621" s="129" t="s">
        <v>320</v>
      </c>
      <c r="D621" s="129" t="str">
        <f>"کيلوگرم"</f>
        <v>کيلوگرم</v>
      </c>
      <c r="E621" s="168">
        <v>0.22</v>
      </c>
      <c r="F621" s="122">
        <f>F603</f>
        <v>1000000</v>
      </c>
      <c r="G621" s="122">
        <f t="shared" si="33"/>
        <v>220000</v>
      </c>
    </row>
    <row r="622" spans="1:7" ht="22.5" customHeight="1">
      <c r="A622" s="138"/>
      <c r="B622" s="280"/>
      <c r="C622" s="129" t="s">
        <v>61</v>
      </c>
      <c r="D622" s="129" t="s">
        <v>10</v>
      </c>
      <c r="E622" s="168">
        <v>0.5</v>
      </c>
      <c r="F622" s="122">
        <f>'مواد غذایی'!AL63</f>
        <v>70000</v>
      </c>
      <c r="G622" s="122">
        <f t="shared" si="33"/>
        <v>35000</v>
      </c>
    </row>
    <row r="623" spans="1:7" ht="22.5" customHeight="1">
      <c r="A623" s="138"/>
      <c r="B623" s="280"/>
      <c r="C623" s="129" t="s">
        <v>7</v>
      </c>
      <c r="D623" s="129" t="str">
        <f>"کيلوگرم"</f>
        <v>کيلوگرم</v>
      </c>
      <c r="E623" s="168">
        <v>0.08</v>
      </c>
      <c r="F623" s="122">
        <f>F604</f>
        <v>700000</v>
      </c>
      <c r="G623" s="122">
        <f t="shared" si="33"/>
        <v>56000</v>
      </c>
    </row>
    <row r="624" spans="1:7" ht="22.5" customHeight="1">
      <c r="A624" s="138"/>
      <c r="B624" s="280"/>
      <c r="C624" s="129" t="str">
        <f>"نان لواش  بسته بندي 80 گرمي"</f>
        <v>نان لواش  بسته بندي 80 گرمي</v>
      </c>
      <c r="D624" s="129" t="s">
        <v>11</v>
      </c>
      <c r="E624" s="168">
        <v>1</v>
      </c>
      <c r="F624" s="122">
        <f>F605</f>
        <v>70000</v>
      </c>
      <c r="G624" s="122">
        <f t="shared" si="33"/>
        <v>70000</v>
      </c>
    </row>
    <row r="625" spans="1:7" ht="22.5" customHeight="1">
      <c r="A625" s="138"/>
      <c r="B625" s="280"/>
      <c r="C625" s="129" t="s">
        <v>2</v>
      </c>
      <c r="D625" s="129" t="str">
        <f>"کيلوگرم"</f>
        <v>کيلوگرم</v>
      </c>
      <c r="E625" s="168">
        <v>2.1999999999999999E-2</v>
      </c>
      <c r="F625" s="122">
        <f>F606</f>
        <v>700000</v>
      </c>
      <c r="G625" s="122">
        <f t="shared" si="33"/>
        <v>15400</v>
      </c>
    </row>
    <row r="626" spans="1:7" ht="22.5" customHeight="1">
      <c r="A626" s="138"/>
      <c r="B626" s="280"/>
      <c r="C626" s="129" t="s">
        <v>3</v>
      </c>
      <c r="D626" s="129" t="s">
        <v>4</v>
      </c>
      <c r="E626" s="168">
        <v>0.01</v>
      </c>
      <c r="F626" s="122">
        <f>F585</f>
        <v>500000</v>
      </c>
      <c r="G626" s="122">
        <f t="shared" si="33"/>
        <v>5000</v>
      </c>
    </row>
    <row r="627" spans="1:7" ht="22.5" customHeight="1">
      <c r="A627" s="138"/>
      <c r="B627" s="280"/>
      <c r="C627" s="129" t="s">
        <v>31</v>
      </c>
      <c r="D627" s="129" t="str">
        <f>"کيلوگرم"</f>
        <v>کيلوگرم</v>
      </c>
      <c r="E627" s="168">
        <v>0.04</v>
      </c>
      <c r="F627" s="122">
        <f>F608</f>
        <v>500000</v>
      </c>
      <c r="G627" s="122">
        <f t="shared" si="33"/>
        <v>20000</v>
      </c>
    </row>
    <row r="628" spans="1:7" ht="22.5" customHeight="1">
      <c r="A628" s="138"/>
      <c r="B628" s="280"/>
      <c r="C628" s="129" t="s">
        <v>6</v>
      </c>
      <c r="D628" s="129" t="str">
        <f>"کيلوگرم"</f>
        <v>کيلوگرم</v>
      </c>
      <c r="E628" s="168">
        <v>0.02</v>
      </c>
      <c r="F628" s="122">
        <f>F607</f>
        <v>250000</v>
      </c>
      <c r="G628" s="122">
        <f t="shared" si="33"/>
        <v>5000</v>
      </c>
    </row>
    <row r="629" spans="1:7" ht="22.5" customHeight="1">
      <c r="A629" s="138"/>
      <c r="B629" s="280"/>
      <c r="C629" s="129" t="s">
        <v>20</v>
      </c>
      <c r="D629" s="129" t="str">
        <f>"کيلوگرم"</f>
        <v>کيلوگرم</v>
      </c>
      <c r="E629" s="168">
        <v>0.01</v>
      </c>
      <c r="F629" s="122">
        <f>F370</f>
        <v>400000</v>
      </c>
      <c r="G629" s="122">
        <f t="shared" si="33"/>
        <v>4000</v>
      </c>
    </row>
    <row r="630" spans="1:7" ht="22.5" customHeight="1">
      <c r="A630" s="138"/>
      <c r="B630" s="280"/>
      <c r="C630" s="112" t="s">
        <v>370</v>
      </c>
      <c r="D630" s="129" t="s">
        <v>173</v>
      </c>
      <c r="E630" s="168">
        <v>1</v>
      </c>
      <c r="F630" s="122">
        <f>F610</f>
        <v>10000</v>
      </c>
      <c r="G630" s="122">
        <f t="shared" si="33"/>
        <v>10000</v>
      </c>
    </row>
    <row r="631" spans="1:7" ht="22.5" customHeight="1" thickBot="1">
      <c r="A631" s="138"/>
      <c r="B631" s="280"/>
      <c r="C631" s="119" t="s">
        <v>311</v>
      </c>
      <c r="D631" s="119" t="str">
        <f>"کيلوگرم"</f>
        <v>کيلوگرم</v>
      </c>
      <c r="E631" s="196">
        <v>0.01</v>
      </c>
      <c r="F631" s="179">
        <f>F232</f>
        <v>25000</v>
      </c>
      <c r="G631" s="179">
        <f t="shared" si="33"/>
        <v>250</v>
      </c>
    </row>
    <row r="632" spans="1:7" ht="22.5" customHeight="1" thickBot="1">
      <c r="A632" s="138"/>
      <c r="B632" s="281"/>
      <c r="C632" s="249" t="s">
        <v>400</v>
      </c>
      <c r="D632" s="250"/>
      <c r="E632" s="250"/>
      <c r="F632" s="274"/>
      <c r="G632" s="131">
        <f>SUM(G620:G631)</f>
        <v>580150</v>
      </c>
    </row>
    <row r="633" spans="1:7" ht="22.5" customHeight="1">
      <c r="A633" s="138"/>
      <c r="B633" s="280"/>
      <c r="C633" s="248" t="s">
        <v>529</v>
      </c>
      <c r="D633" s="248"/>
      <c r="E633" s="248"/>
      <c r="F633" s="248"/>
      <c r="G633" s="143">
        <f>G612</f>
        <v>21000</v>
      </c>
    </row>
    <row r="634" spans="1:7" ht="22.5" customHeight="1">
      <c r="A634" s="138"/>
      <c r="B634" s="280"/>
      <c r="C634" s="252" t="s">
        <v>530</v>
      </c>
      <c r="D634" s="252"/>
      <c r="E634" s="252"/>
      <c r="F634" s="252"/>
      <c r="G634" s="122">
        <f>G613</f>
        <v>190000</v>
      </c>
    </row>
    <row r="635" spans="1:7" ht="22.5" customHeight="1" thickBot="1">
      <c r="A635" s="138"/>
      <c r="B635" s="280"/>
      <c r="C635" s="253" t="s">
        <v>531</v>
      </c>
      <c r="D635" s="253"/>
      <c r="E635" s="253"/>
      <c r="F635" s="253"/>
      <c r="G635" s="150">
        <f>(G632+G633+G634)*8%</f>
        <v>63292</v>
      </c>
    </row>
    <row r="636" spans="1:7" ht="22.5" customHeight="1" thickBot="1">
      <c r="A636" s="138"/>
      <c r="B636" s="282"/>
      <c r="C636" s="254" t="s">
        <v>532</v>
      </c>
      <c r="D636" s="255"/>
      <c r="E636" s="255"/>
      <c r="F636" s="311"/>
      <c r="G636" s="188">
        <f>SUM(G632:G635)+150000+100000</f>
        <v>1104442</v>
      </c>
    </row>
    <row r="637" spans="1:7" ht="22.5" customHeight="1">
      <c r="A637" s="159"/>
      <c r="C637" s="147"/>
      <c r="D637" s="147"/>
      <c r="E637" s="193"/>
      <c r="F637" s="147"/>
      <c r="G637" s="148"/>
    </row>
    <row r="638" spans="1:7" ht="22.5" customHeight="1">
      <c r="A638" s="159"/>
      <c r="C638" s="147"/>
      <c r="D638" s="147"/>
      <c r="E638" s="193"/>
      <c r="F638" s="147"/>
      <c r="G638" s="148"/>
    </row>
    <row r="639" spans="1:7" ht="262.5" customHeight="1">
      <c r="A639" s="159"/>
      <c r="C639" s="147"/>
      <c r="D639" s="147"/>
      <c r="E639" s="193"/>
      <c r="F639" s="147"/>
      <c r="G639" s="148"/>
    </row>
    <row r="640" spans="1:7" ht="50.1" customHeight="1">
      <c r="A640" s="130" t="s">
        <v>283</v>
      </c>
      <c r="B640" s="132" t="s">
        <v>168</v>
      </c>
      <c r="C640" s="137" t="s">
        <v>169</v>
      </c>
      <c r="D640" s="137" t="s">
        <v>170</v>
      </c>
      <c r="E640" s="195" t="s">
        <v>306</v>
      </c>
      <c r="F640" s="153" t="s">
        <v>437</v>
      </c>
      <c r="G640" s="153" t="s">
        <v>438</v>
      </c>
    </row>
    <row r="641" spans="1:7" ht="22.5" customHeight="1">
      <c r="A641" s="137">
        <v>28</v>
      </c>
      <c r="B641" s="279" t="s">
        <v>64</v>
      </c>
      <c r="C641" s="129" t="s">
        <v>323</v>
      </c>
      <c r="D641" s="129" t="str">
        <f>"کيلوگرم"</f>
        <v>کيلوگرم</v>
      </c>
      <c r="E641" s="168">
        <v>0.32</v>
      </c>
      <c r="F641" s="122">
        <f>F169</f>
        <v>1000000</v>
      </c>
      <c r="G641" s="122">
        <f t="shared" si="33"/>
        <v>320000</v>
      </c>
    </row>
    <row r="642" spans="1:7" ht="22.5" customHeight="1">
      <c r="A642" s="138"/>
      <c r="B642" s="280"/>
      <c r="C642" s="129" t="s">
        <v>24</v>
      </c>
      <c r="D642" s="129" t="str">
        <f>"کيلوگرم"</f>
        <v>کيلوگرم</v>
      </c>
      <c r="E642" s="168">
        <v>3.5000000000000003E-2</v>
      </c>
      <c r="F642" s="122">
        <f>F247</f>
        <v>1500000</v>
      </c>
      <c r="G642" s="122">
        <f t="shared" si="33"/>
        <v>52500.000000000007</v>
      </c>
    </row>
    <row r="643" spans="1:7" ht="22.5" customHeight="1">
      <c r="A643" s="138"/>
      <c r="B643" s="280"/>
      <c r="C643" s="129" t="str">
        <f>"برنج ايراني درجه 1"</f>
        <v>برنج ايراني درجه 1</v>
      </c>
      <c r="D643" s="129" t="str">
        <f>"کيلوگرم"</f>
        <v>کيلوگرم</v>
      </c>
      <c r="E643" s="168">
        <v>0.155</v>
      </c>
      <c r="F643" s="122">
        <f>F620</f>
        <v>900000</v>
      </c>
      <c r="G643" s="122">
        <f t="shared" si="33"/>
        <v>139500</v>
      </c>
    </row>
    <row r="644" spans="1:7" ht="22.5" customHeight="1">
      <c r="A644" s="138"/>
      <c r="B644" s="280"/>
      <c r="C644" s="129" t="str">
        <f>"نان لواش  بسته بندي 80 گرمي"</f>
        <v>نان لواش  بسته بندي 80 گرمي</v>
      </c>
      <c r="D644" s="129" t="s">
        <v>11</v>
      </c>
      <c r="E644" s="168">
        <v>1</v>
      </c>
      <c r="F644" s="122">
        <f>F624</f>
        <v>70000</v>
      </c>
      <c r="G644" s="122">
        <f t="shared" si="33"/>
        <v>70000</v>
      </c>
    </row>
    <row r="645" spans="1:7" ht="22.5" customHeight="1">
      <c r="A645" s="138"/>
      <c r="B645" s="280"/>
      <c r="C645" s="129" t="s">
        <v>3</v>
      </c>
      <c r="D645" s="129" t="s">
        <v>4</v>
      </c>
      <c r="E645" s="168">
        <v>4.0000000000000001E-3</v>
      </c>
      <c r="F645" s="122">
        <f>F626</f>
        <v>500000</v>
      </c>
      <c r="G645" s="122">
        <f t="shared" si="33"/>
        <v>2000</v>
      </c>
    </row>
    <row r="646" spans="1:7" ht="22.5" customHeight="1">
      <c r="A646" s="138"/>
      <c r="B646" s="280"/>
      <c r="C646" s="129" t="s">
        <v>2</v>
      </c>
      <c r="D646" s="129" t="str">
        <f t="shared" ref="D646:D654" si="34">"کيلوگرم"</f>
        <v>کيلوگرم</v>
      </c>
      <c r="E646" s="168">
        <v>0.01</v>
      </c>
      <c r="F646" s="122">
        <f>F625</f>
        <v>700000</v>
      </c>
      <c r="G646" s="122">
        <f t="shared" si="33"/>
        <v>7000</v>
      </c>
    </row>
    <row r="647" spans="1:7" ht="22.5" customHeight="1">
      <c r="A647" s="138"/>
      <c r="B647" s="280"/>
      <c r="C647" s="129" t="s">
        <v>25</v>
      </c>
      <c r="D647" s="129" t="str">
        <f t="shared" si="34"/>
        <v>کيلوگرم</v>
      </c>
      <c r="E647" s="168">
        <v>0.06</v>
      </c>
      <c r="F647" s="122">
        <f>F253</f>
        <v>2000000</v>
      </c>
      <c r="G647" s="122">
        <f t="shared" si="33"/>
        <v>120000</v>
      </c>
    </row>
    <row r="648" spans="1:7" ht="22.5" customHeight="1">
      <c r="A648" s="138"/>
      <c r="B648" s="280"/>
      <c r="C648" s="129" t="s">
        <v>6</v>
      </c>
      <c r="D648" s="129" t="str">
        <f t="shared" si="34"/>
        <v>کيلوگرم</v>
      </c>
      <c r="E648" s="168">
        <v>3.5000000000000003E-2</v>
      </c>
      <c r="F648" s="122">
        <f>F628</f>
        <v>250000</v>
      </c>
      <c r="G648" s="122">
        <f t="shared" si="33"/>
        <v>8750</v>
      </c>
    </row>
    <row r="649" spans="1:7" ht="22.5" customHeight="1">
      <c r="A649" s="138"/>
      <c r="B649" s="280"/>
      <c r="C649" s="129" t="s">
        <v>7</v>
      </c>
      <c r="D649" s="129" t="str">
        <f t="shared" si="34"/>
        <v>کيلوگرم</v>
      </c>
      <c r="E649" s="168">
        <v>0.02</v>
      </c>
      <c r="F649" s="122">
        <f>F623</f>
        <v>700000</v>
      </c>
      <c r="G649" s="122">
        <f t="shared" si="33"/>
        <v>14000</v>
      </c>
    </row>
    <row r="650" spans="1:7" ht="22.5" customHeight="1">
      <c r="A650" s="138"/>
      <c r="B650" s="280"/>
      <c r="C650" s="129" t="s">
        <v>17</v>
      </c>
      <c r="D650" s="129" t="str">
        <f t="shared" si="34"/>
        <v>کيلوگرم</v>
      </c>
      <c r="E650" s="168">
        <v>0.03</v>
      </c>
      <c r="F650" s="122">
        <f>F589</f>
        <v>500000</v>
      </c>
      <c r="G650" s="122">
        <f t="shared" si="33"/>
        <v>15000</v>
      </c>
    </row>
    <row r="651" spans="1:7" ht="22.5" customHeight="1">
      <c r="A651" s="138"/>
      <c r="B651" s="280"/>
      <c r="C651" s="129" t="s">
        <v>175</v>
      </c>
      <c r="D651" s="129" t="str">
        <f t="shared" si="34"/>
        <v>کيلوگرم</v>
      </c>
      <c r="E651" s="168">
        <v>0.01</v>
      </c>
      <c r="F651" s="122">
        <f>F578</f>
        <v>500000</v>
      </c>
      <c r="G651" s="122">
        <f t="shared" si="33"/>
        <v>5000</v>
      </c>
    </row>
    <row r="652" spans="1:7" ht="22.5" customHeight="1">
      <c r="A652" s="138"/>
      <c r="B652" s="280"/>
      <c r="C652" s="129" t="s">
        <v>19</v>
      </c>
      <c r="D652" s="129" t="str">
        <f t="shared" si="34"/>
        <v>کيلوگرم</v>
      </c>
      <c r="E652" s="168">
        <v>0.01</v>
      </c>
      <c r="F652" s="122">
        <f>F281</f>
        <v>300000</v>
      </c>
      <c r="G652" s="122">
        <f t="shared" si="33"/>
        <v>3000</v>
      </c>
    </row>
    <row r="653" spans="1:7" ht="22.5" customHeight="1">
      <c r="A653" s="138"/>
      <c r="B653" s="280"/>
      <c r="C653" s="129" t="s">
        <v>20</v>
      </c>
      <c r="D653" s="129" t="str">
        <f t="shared" si="34"/>
        <v>کيلوگرم</v>
      </c>
      <c r="E653" s="168">
        <v>0.01</v>
      </c>
      <c r="F653" s="122">
        <f>F629</f>
        <v>400000</v>
      </c>
      <c r="G653" s="122">
        <f t="shared" si="33"/>
        <v>4000</v>
      </c>
    </row>
    <row r="654" spans="1:7" ht="22.5" customHeight="1">
      <c r="A654" s="138"/>
      <c r="B654" s="280"/>
      <c r="C654" s="129" t="s">
        <v>161</v>
      </c>
      <c r="D654" s="129" t="str">
        <f t="shared" si="34"/>
        <v>کيلوگرم</v>
      </c>
      <c r="E654" s="168">
        <v>1E-3</v>
      </c>
      <c r="F654" s="122">
        <f>F185</f>
        <v>700000</v>
      </c>
      <c r="G654" s="122">
        <v>1000</v>
      </c>
    </row>
    <row r="655" spans="1:7" ht="22.5" customHeight="1" thickBot="1">
      <c r="A655" s="138"/>
      <c r="B655" s="280"/>
      <c r="C655" s="118" t="s">
        <v>370</v>
      </c>
      <c r="D655" s="119" t="s">
        <v>173</v>
      </c>
      <c r="E655" s="196">
        <v>1</v>
      </c>
      <c r="F655" s="179">
        <f>F630</f>
        <v>10000</v>
      </c>
      <c r="G655" s="179">
        <f t="shared" si="33"/>
        <v>10000</v>
      </c>
    </row>
    <row r="656" spans="1:7" ht="22.5" customHeight="1" thickBot="1">
      <c r="A656" s="138"/>
      <c r="B656" s="281"/>
      <c r="C656" s="249" t="s">
        <v>400</v>
      </c>
      <c r="D656" s="250"/>
      <c r="E656" s="250"/>
      <c r="F656" s="251"/>
      <c r="G656" s="152">
        <f>SUM(G641:G655)</f>
        <v>771750</v>
      </c>
    </row>
    <row r="657" spans="1:7" ht="22.5" customHeight="1">
      <c r="A657" s="138"/>
      <c r="B657" s="280"/>
      <c r="C657" s="248" t="s">
        <v>529</v>
      </c>
      <c r="D657" s="248"/>
      <c r="E657" s="248"/>
      <c r="F657" s="248"/>
      <c r="G657" s="143">
        <f>G633</f>
        <v>21000</v>
      </c>
    </row>
    <row r="658" spans="1:7" ht="22.5" customHeight="1">
      <c r="A658" s="138"/>
      <c r="B658" s="280"/>
      <c r="C658" s="252" t="s">
        <v>530</v>
      </c>
      <c r="D658" s="252"/>
      <c r="E658" s="252"/>
      <c r="F658" s="252"/>
      <c r="G658" s="122">
        <f>G634</f>
        <v>190000</v>
      </c>
    </row>
    <row r="659" spans="1:7" ht="22.5" customHeight="1">
      <c r="A659" s="138"/>
      <c r="B659" s="280"/>
      <c r="C659" s="252" t="s">
        <v>531</v>
      </c>
      <c r="D659" s="252"/>
      <c r="E659" s="252"/>
      <c r="F659" s="252"/>
      <c r="G659" s="150">
        <f>(G656+G657+G658)*8%</f>
        <v>78620</v>
      </c>
    </row>
    <row r="660" spans="1:7" ht="22.5" customHeight="1">
      <c r="A660" s="138"/>
      <c r="B660" s="284"/>
      <c r="C660" s="307" t="s">
        <v>532</v>
      </c>
      <c r="D660" s="307"/>
      <c r="E660" s="307"/>
      <c r="F660" s="307"/>
      <c r="G660" s="201">
        <f>SUM(G656:G659)+100000</f>
        <v>1161370</v>
      </c>
    </row>
    <row r="661" spans="1:7" ht="22.5" customHeight="1">
      <c r="A661" s="159"/>
      <c r="C661" s="147"/>
      <c r="D661" s="147"/>
      <c r="E661" s="193"/>
      <c r="F661" s="147"/>
      <c r="G661" s="148"/>
    </row>
    <row r="662" spans="1:7" ht="22.5" customHeight="1">
      <c r="A662" s="159"/>
      <c r="C662" s="147"/>
      <c r="D662" s="147"/>
      <c r="E662" s="193"/>
      <c r="F662" s="147"/>
      <c r="G662" s="148"/>
    </row>
    <row r="663" spans="1:7" ht="198.75" customHeight="1">
      <c r="A663" s="159"/>
      <c r="C663" s="147"/>
      <c r="D663" s="147"/>
      <c r="E663" s="193"/>
      <c r="F663" s="147"/>
      <c r="G663" s="148"/>
    </row>
    <row r="664" spans="1:7" ht="50.1" customHeight="1">
      <c r="A664" s="130" t="s">
        <v>283</v>
      </c>
      <c r="B664" s="132" t="s">
        <v>168</v>
      </c>
      <c r="C664" s="137" t="s">
        <v>169</v>
      </c>
      <c r="D664" s="137" t="s">
        <v>170</v>
      </c>
      <c r="E664" s="195" t="s">
        <v>306</v>
      </c>
      <c r="F664" s="153" t="s">
        <v>437</v>
      </c>
      <c r="G664" s="153" t="s">
        <v>438</v>
      </c>
    </row>
    <row r="665" spans="1:7" ht="22.5" customHeight="1">
      <c r="A665" s="137">
        <v>29</v>
      </c>
      <c r="B665" s="266" t="s">
        <v>313</v>
      </c>
      <c r="C665" s="129" t="str">
        <f>"برنج ايراني درجه 1"</f>
        <v>برنج ايراني درجه 1</v>
      </c>
      <c r="D665" s="129" t="str">
        <f t="shared" ref="D665:D670" si="35">"کيلوگرم"</f>
        <v>کيلوگرم</v>
      </c>
      <c r="E665" s="168">
        <v>0.155</v>
      </c>
      <c r="F665" s="122">
        <f>F643</f>
        <v>900000</v>
      </c>
      <c r="G665" s="122">
        <f t="shared" si="33"/>
        <v>139500</v>
      </c>
    </row>
    <row r="666" spans="1:7" ht="22.5" customHeight="1">
      <c r="A666" s="138"/>
      <c r="B666" s="267"/>
      <c r="C666" s="129" t="s">
        <v>67</v>
      </c>
      <c r="D666" s="129" t="str">
        <f t="shared" si="35"/>
        <v>کيلوگرم</v>
      </c>
      <c r="E666" s="168">
        <v>0.05</v>
      </c>
      <c r="F666" s="122">
        <f>'مواد غذایی'!H38</f>
        <v>4500000</v>
      </c>
      <c r="G666" s="122">
        <f t="shared" si="33"/>
        <v>225000</v>
      </c>
    </row>
    <row r="667" spans="1:7" ht="22.5" customHeight="1">
      <c r="A667" s="138"/>
      <c r="B667" s="267"/>
      <c r="C667" s="129" t="s">
        <v>318</v>
      </c>
      <c r="D667" s="129" t="str">
        <f t="shared" si="35"/>
        <v>کيلوگرم</v>
      </c>
      <c r="E667" s="168">
        <v>0.06</v>
      </c>
      <c r="F667" s="122">
        <f>F601</f>
        <v>6500000</v>
      </c>
      <c r="G667" s="122">
        <f t="shared" si="33"/>
        <v>390000</v>
      </c>
    </row>
    <row r="668" spans="1:7" ht="22.5" customHeight="1">
      <c r="A668" s="138"/>
      <c r="B668" s="267"/>
      <c r="C668" s="129" t="s">
        <v>320</v>
      </c>
      <c r="D668" s="129" t="str">
        <f t="shared" si="35"/>
        <v>کيلوگرم</v>
      </c>
      <c r="E668" s="168">
        <v>0.03</v>
      </c>
      <c r="F668" s="122">
        <f>F621</f>
        <v>1000000</v>
      </c>
      <c r="G668" s="122">
        <f t="shared" si="33"/>
        <v>30000</v>
      </c>
    </row>
    <row r="669" spans="1:7" ht="22.5" customHeight="1">
      <c r="A669" s="138"/>
      <c r="B669" s="267"/>
      <c r="C669" s="129" t="s">
        <v>65</v>
      </c>
      <c r="D669" s="129" t="str">
        <f t="shared" si="35"/>
        <v>کيلوگرم</v>
      </c>
      <c r="E669" s="168">
        <v>2.5000000000000001E-2</v>
      </c>
      <c r="F669" s="122">
        <f>'مواد غذایی'!H16</f>
        <v>700000</v>
      </c>
      <c r="G669" s="122">
        <f t="shared" si="33"/>
        <v>17500</v>
      </c>
    </row>
    <row r="670" spans="1:7" ht="22.5" customHeight="1">
      <c r="A670" s="138"/>
      <c r="B670" s="267"/>
      <c r="C670" s="129" t="s">
        <v>66</v>
      </c>
      <c r="D670" s="129" t="str">
        <f t="shared" si="35"/>
        <v>کيلوگرم</v>
      </c>
      <c r="E670" s="168">
        <v>0.05</v>
      </c>
      <c r="F670" s="122">
        <f>'مواد غذایی'!M33</f>
        <v>300000</v>
      </c>
      <c r="G670" s="122">
        <f t="shared" si="33"/>
        <v>15000</v>
      </c>
    </row>
    <row r="671" spans="1:7" ht="22.5" customHeight="1">
      <c r="A671" s="138"/>
      <c r="B671" s="267"/>
      <c r="C671" s="129" t="str">
        <f>"نان لواش  بسته بندي 80 گرمي"</f>
        <v>نان لواش  بسته بندي 80 گرمي</v>
      </c>
      <c r="D671" s="129" t="s">
        <v>11</v>
      </c>
      <c r="E671" s="168">
        <v>1</v>
      </c>
      <c r="F671" s="122">
        <f>F644</f>
        <v>70000</v>
      </c>
      <c r="G671" s="122">
        <f t="shared" si="33"/>
        <v>70000</v>
      </c>
    </row>
    <row r="672" spans="1:7" ht="22.5" customHeight="1">
      <c r="A672" s="138"/>
      <c r="B672" s="267"/>
      <c r="C672" s="129" t="s">
        <v>2</v>
      </c>
      <c r="D672" s="129" t="str">
        <f>"کيلوگرم"</f>
        <v>کيلوگرم</v>
      </c>
      <c r="E672" s="168">
        <v>2.5000000000000001E-2</v>
      </c>
      <c r="F672" s="122">
        <f>F646</f>
        <v>700000</v>
      </c>
      <c r="G672" s="122">
        <f t="shared" si="33"/>
        <v>17500</v>
      </c>
    </row>
    <row r="673" spans="1:7" ht="22.5" customHeight="1">
      <c r="A673" s="138"/>
      <c r="B673" s="267"/>
      <c r="C673" s="129" t="s">
        <v>3</v>
      </c>
      <c r="D673" s="129" t="s">
        <v>4</v>
      </c>
      <c r="E673" s="168">
        <v>1.2E-2</v>
      </c>
      <c r="F673" s="122">
        <f>F645</f>
        <v>500000</v>
      </c>
      <c r="G673" s="122">
        <f t="shared" si="33"/>
        <v>6000</v>
      </c>
    </row>
    <row r="674" spans="1:7" ht="22.5" customHeight="1">
      <c r="A674" s="138"/>
      <c r="B674" s="267"/>
      <c r="C674" s="129" t="s">
        <v>14</v>
      </c>
      <c r="D674" s="129" t="str">
        <f>"کيلوگرم"</f>
        <v>کيلوگرم</v>
      </c>
      <c r="E674" s="168">
        <v>1.4999999999999999E-2</v>
      </c>
      <c r="F674" s="122">
        <f>F181</f>
        <v>350000</v>
      </c>
      <c r="G674" s="122">
        <f t="shared" si="33"/>
        <v>5250</v>
      </c>
    </row>
    <row r="675" spans="1:7" ht="22.5" customHeight="1">
      <c r="A675" s="138"/>
      <c r="B675" s="267"/>
      <c r="C675" s="129" t="s">
        <v>26</v>
      </c>
      <c r="D675" s="129" t="s">
        <v>4</v>
      </c>
      <c r="E675" s="168">
        <v>1.7999999999999999E-2</v>
      </c>
      <c r="F675" s="122">
        <f>F586</f>
        <v>500000</v>
      </c>
      <c r="G675" s="122">
        <f t="shared" si="33"/>
        <v>9000</v>
      </c>
    </row>
    <row r="676" spans="1:7" ht="22.5" customHeight="1">
      <c r="A676" s="138"/>
      <c r="B676" s="267"/>
      <c r="C676" s="112" t="s">
        <v>370</v>
      </c>
      <c r="D676" s="129" t="s">
        <v>173</v>
      </c>
      <c r="E676" s="168">
        <v>1</v>
      </c>
      <c r="F676" s="122">
        <f>F655</f>
        <v>10000</v>
      </c>
      <c r="G676" s="122">
        <f t="shared" si="33"/>
        <v>10000</v>
      </c>
    </row>
    <row r="677" spans="1:7" ht="22.5" customHeight="1">
      <c r="A677" s="138"/>
      <c r="B677" s="267"/>
      <c r="C677" s="129" t="s">
        <v>7</v>
      </c>
      <c r="D677" s="129" t="str">
        <f>"کيلوگرم"</f>
        <v>کيلوگرم</v>
      </c>
      <c r="E677" s="168">
        <v>1.7999999999999999E-2</v>
      </c>
      <c r="F677" s="122">
        <f>F649</f>
        <v>700000</v>
      </c>
      <c r="G677" s="122">
        <f t="shared" si="33"/>
        <v>12599.999999999998</v>
      </c>
    </row>
    <row r="678" spans="1:7" ht="22.5" customHeight="1">
      <c r="A678" s="138"/>
      <c r="B678" s="267"/>
      <c r="C678" s="129" t="s">
        <v>287</v>
      </c>
      <c r="D678" s="129" t="str">
        <f>"کيلوگرم"</f>
        <v>کيلوگرم</v>
      </c>
      <c r="E678" s="168">
        <v>1.4999999999999999E-2</v>
      </c>
      <c r="F678" s="122">
        <f>F587</f>
        <v>5000</v>
      </c>
      <c r="G678" s="122">
        <f>F678</f>
        <v>5000</v>
      </c>
    </row>
    <row r="679" spans="1:7" ht="22.5" customHeight="1" thickBot="1">
      <c r="A679" s="138"/>
      <c r="B679" s="267"/>
      <c r="C679" s="119" t="s">
        <v>6</v>
      </c>
      <c r="D679" s="119" t="str">
        <f>"کيلوگرم"</f>
        <v>کيلوگرم</v>
      </c>
      <c r="E679" s="196">
        <v>0.06</v>
      </c>
      <c r="F679" s="179">
        <f>F648</f>
        <v>250000</v>
      </c>
      <c r="G679" s="179">
        <f t="shared" si="33"/>
        <v>15000</v>
      </c>
    </row>
    <row r="680" spans="1:7" ht="22.5" customHeight="1" thickBot="1">
      <c r="A680" s="138"/>
      <c r="B680" s="268"/>
      <c r="C680" s="249" t="s">
        <v>400</v>
      </c>
      <c r="D680" s="250"/>
      <c r="E680" s="250"/>
      <c r="F680" s="251"/>
      <c r="G680" s="152">
        <f>SUM(G665:G679)</f>
        <v>967350</v>
      </c>
    </row>
    <row r="681" spans="1:7" ht="22.5" customHeight="1">
      <c r="A681" s="138"/>
      <c r="B681" s="267"/>
      <c r="C681" s="248" t="s">
        <v>529</v>
      </c>
      <c r="D681" s="248"/>
      <c r="E681" s="248"/>
      <c r="F681" s="248"/>
      <c r="G681" s="143">
        <f>G657</f>
        <v>21000</v>
      </c>
    </row>
    <row r="682" spans="1:7" ht="22.5" customHeight="1">
      <c r="A682" s="138"/>
      <c r="B682" s="267"/>
      <c r="C682" s="252" t="s">
        <v>530</v>
      </c>
      <c r="D682" s="252"/>
      <c r="E682" s="252"/>
      <c r="F682" s="252"/>
      <c r="G682" s="122">
        <f>G658</f>
        <v>190000</v>
      </c>
    </row>
    <row r="683" spans="1:7" ht="22.5" customHeight="1" thickBot="1">
      <c r="A683" s="138"/>
      <c r="B683" s="267"/>
      <c r="C683" s="253" t="s">
        <v>531</v>
      </c>
      <c r="D683" s="253"/>
      <c r="E683" s="253"/>
      <c r="F683" s="253"/>
      <c r="G683" s="150">
        <f>(G680+G681+G682)*8%</f>
        <v>94268</v>
      </c>
    </row>
    <row r="684" spans="1:7" ht="22.5" customHeight="1" thickBot="1">
      <c r="A684" s="138"/>
      <c r="B684" s="269"/>
      <c r="C684" s="257" t="s">
        <v>532</v>
      </c>
      <c r="D684" s="258"/>
      <c r="E684" s="258"/>
      <c r="F684" s="258"/>
      <c r="G684" s="190">
        <f>SUM(G680:G683)</f>
        <v>1272618</v>
      </c>
    </row>
    <row r="685" spans="1:7" ht="22.5" customHeight="1">
      <c r="A685" s="159"/>
      <c r="C685" s="147"/>
      <c r="D685" s="147"/>
      <c r="E685" s="193"/>
      <c r="F685" s="147"/>
      <c r="G685" s="148"/>
    </row>
    <row r="686" spans="1:7" ht="22.5" customHeight="1">
      <c r="A686" s="159"/>
      <c r="C686" s="147"/>
      <c r="D686" s="147"/>
      <c r="E686" s="193"/>
      <c r="F686" s="147"/>
      <c r="G686" s="148"/>
    </row>
    <row r="687" spans="1:7" ht="199.5" customHeight="1">
      <c r="A687" s="159"/>
      <c r="C687" s="147"/>
      <c r="D687" s="147"/>
      <c r="E687" s="193"/>
      <c r="F687" s="147"/>
      <c r="G687" s="148"/>
    </row>
    <row r="688" spans="1:7" ht="50.1" customHeight="1">
      <c r="A688" s="130" t="s">
        <v>283</v>
      </c>
      <c r="B688" s="132" t="s">
        <v>168</v>
      </c>
      <c r="C688" s="137" t="s">
        <v>169</v>
      </c>
      <c r="D688" s="137" t="s">
        <v>170</v>
      </c>
      <c r="E688" s="195" t="s">
        <v>306</v>
      </c>
      <c r="F688" s="153" t="s">
        <v>437</v>
      </c>
      <c r="G688" s="153" t="s">
        <v>438</v>
      </c>
    </row>
    <row r="689" spans="1:7" ht="22.5" customHeight="1">
      <c r="A689" s="135">
        <v>30</v>
      </c>
      <c r="B689" s="275" t="s">
        <v>358</v>
      </c>
      <c r="C689" s="129" t="str">
        <f>"برنج ايراني درجه 1"</f>
        <v>برنج ايراني درجه 1</v>
      </c>
      <c r="D689" s="129" t="str">
        <f t="shared" ref="D689:D696" si="36">"کيلوگرم"</f>
        <v>کيلوگرم</v>
      </c>
      <c r="E689" s="168">
        <v>0.155</v>
      </c>
      <c r="F689" s="122">
        <f>F665</f>
        <v>900000</v>
      </c>
      <c r="G689" s="122">
        <f t="shared" si="33"/>
        <v>139500</v>
      </c>
    </row>
    <row r="690" spans="1:7" ht="22.5" customHeight="1">
      <c r="A690" s="136"/>
      <c r="B690" s="276"/>
      <c r="C690" s="112" t="s">
        <v>229</v>
      </c>
      <c r="D690" s="129" t="str">
        <f t="shared" si="36"/>
        <v>کيلوگرم</v>
      </c>
      <c r="E690" s="168">
        <v>0.02</v>
      </c>
      <c r="F690" s="122">
        <f>F672</f>
        <v>700000</v>
      </c>
      <c r="G690" s="122">
        <f t="shared" si="33"/>
        <v>14000</v>
      </c>
    </row>
    <row r="691" spans="1:7" ht="22.5" customHeight="1">
      <c r="A691" s="136"/>
      <c r="B691" s="276"/>
      <c r="C691" s="112" t="s">
        <v>177</v>
      </c>
      <c r="D691" s="129" t="str">
        <f t="shared" si="36"/>
        <v>کيلوگرم</v>
      </c>
      <c r="E691" s="168">
        <v>0.03</v>
      </c>
      <c r="F691" s="122">
        <f>F677</f>
        <v>700000</v>
      </c>
      <c r="G691" s="122">
        <f t="shared" si="33"/>
        <v>21000</v>
      </c>
    </row>
    <row r="692" spans="1:7" ht="22.5" customHeight="1">
      <c r="A692" s="136"/>
      <c r="B692" s="276"/>
      <c r="C692" s="112" t="s">
        <v>238</v>
      </c>
      <c r="D692" s="129" t="str">
        <f t="shared" si="36"/>
        <v>کيلوگرم</v>
      </c>
      <c r="E692" s="168">
        <v>0.06</v>
      </c>
      <c r="F692" s="122">
        <f>F679</f>
        <v>250000</v>
      </c>
      <c r="G692" s="122">
        <f t="shared" si="33"/>
        <v>15000</v>
      </c>
    </row>
    <row r="693" spans="1:7" ht="22.5" customHeight="1">
      <c r="A693" s="136"/>
      <c r="B693" s="276"/>
      <c r="C693" s="112" t="s">
        <v>324</v>
      </c>
      <c r="D693" s="129" t="str">
        <f t="shared" si="36"/>
        <v>کيلوگرم</v>
      </c>
      <c r="E693" s="168">
        <v>0.1</v>
      </c>
      <c r="F693" s="122">
        <f>'مواد غذایی'!C31</f>
        <v>1500000</v>
      </c>
      <c r="G693" s="122">
        <f t="shared" si="33"/>
        <v>150000</v>
      </c>
    </row>
    <row r="694" spans="1:7" ht="22.5" customHeight="1">
      <c r="A694" s="136"/>
      <c r="B694" s="276"/>
      <c r="C694" s="112" t="s">
        <v>182</v>
      </c>
      <c r="D694" s="129" t="str">
        <f t="shared" si="36"/>
        <v>کيلوگرم</v>
      </c>
      <c r="E694" s="168">
        <v>0.05</v>
      </c>
      <c r="F694" s="122">
        <f>'مواد غذایی'!H40</f>
        <v>4500000</v>
      </c>
      <c r="G694" s="122">
        <f t="shared" si="33"/>
        <v>225000</v>
      </c>
    </row>
    <row r="695" spans="1:7" ht="22.5" customHeight="1">
      <c r="A695" s="136"/>
      <c r="B695" s="276"/>
      <c r="C695" s="112" t="s">
        <v>65</v>
      </c>
      <c r="D695" s="129" t="str">
        <f t="shared" si="36"/>
        <v>کيلوگرم</v>
      </c>
      <c r="E695" s="168">
        <v>2.5000000000000001E-2</v>
      </c>
      <c r="F695" s="122">
        <f>F669</f>
        <v>700000</v>
      </c>
      <c r="G695" s="122">
        <f t="shared" si="33"/>
        <v>17500</v>
      </c>
    </row>
    <row r="696" spans="1:7" ht="22.5" customHeight="1">
      <c r="A696" s="136"/>
      <c r="B696" s="276"/>
      <c r="C696" s="112" t="s">
        <v>240</v>
      </c>
      <c r="D696" s="129" t="str">
        <f t="shared" si="36"/>
        <v>کيلوگرم</v>
      </c>
      <c r="E696" s="168">
        <v>0.05</v>
      </c>
      <c r="F696" s="122">
        <f>'مواد غذایی'!M43</f>
        <v>30000</v>
      </c>
      <c r="G696" s="122">
        <f t="shared" si="33"/>
        <v>1500</v>
      </c>
    </row>
    <row r="697" spans="1:7" ht="22.5" customHeight="1">
      <c r="A697" s="136"/>
      <c r="B697" s="276"/>
      <c r="C697" s="112" t="s">
        <v>370</v>
      </c>
      <c r="D697" s="112" t="s">
        <v>173</v>
      </c>
      <c r="E697" s="168">
        <v>1</v>
      </c>
      <c r="F697" s="122">
        <f>F676</f>
        <v>10000</v>
      </c>
      <c r="G697" s="122">
        <f t="shared" si="33"/>
        <v>10000</v>
      </c>
    </row>
    <row r="698" spans="1:7" ht="22.5" customHeight="1">
      <c r="A698" s="136"/>
      <c r="B698" s="276"/>
      <c r="C698" s="129" t="s">
        <v>287</v>
      </c>
      <c r="D698" s="129" t="str">
        <f>"کيلوگرم"</f>
        <v>کيلوگرم</v>
      </c>
      <c r="E698" s="168">
        <v>1.4999999999999999E-2</v>
      </c>
      <c r="F698" s="122">
        <f>F678</f>
        <v>5000</v>
      </c>
      <c r="G698" s="122">
        <f>F698</f>
        <v>5000</v>
      </c>
    </row>
    <row r="699" spans="1:7" ht="22.5" customHeight="1" thickBot="1">
      <c r="A699" s="136"/>
      <c r="B699" s="276"/>
      <c r="C699" s="119" t="str">
        <f>"نان لواش  بسته بندي 80 گرمي"</f>
        <v>نان لواش  بسته بندي 80 گرمي</v>
      </c>
      <c r="D699" s="203" t="s">
        <v>10</v>
      </c>
      <c r="E699" s="196">
        <v>1</v>
      </c>
      <c r="F699" s="179">
        <f>F671</f>
        <v>70000</v>
      </c>
      <c r="G699" s="179">
        <f t="shared" si="33"/>
        <v>70000</v>
      </c>
    </row>
    <row r="700" spans="1:7" ht="22.5" customHeight="1" thickBot="1">
      <c r="A700" s="138"/>
      <c r="B700" s="277"/>
      <c r="C700" s="249" t="s">
        <v>400</v>
      </c>
      <c r="D700" s="250"/>
      <c r="E700" s="250"/>
      <c r="F700" s="251"/>
      <c r="G700" s="152">
        <f>SUM(G689:G699)</f>
        <v>668500</v>
      </c>
    </row>
    <row r="701" spans="1:7" ht="22.5" customHeight="1">
      <c r="A701" s="138"/>
      <c r="B701" s="276"/>
      <c r="C701" s="248" t="s">
        <v>529</v>
      </c>
      <c r="D701" s="248"/>
      <c r="E701" s="248"/>
      <c r="F701" s="248"/>
      <c r="G701" s="143">
        <f>G681</f>
        <v>21000</v>
      </c>
    </row>
    <row r="702" spans="1:7" ht="22.5" customHeight="1">
      <c r="A702" s="138"/>
      <c r="B702" s="276"/>
      <c r="C702" s="252" t="s">
        <v>530</v>
      </c>
      <c r="D702" s="252"/>
      <c r="E702" s="252"/>
      <c r="F702" s="252"/>
      <c r="G702" s="122">
        <f>G682</f>
        <v>190000</v>
      </c>
    </row>
    <row r="703" spans="1:7" ht="22.5" customHeight="1" thickBot="1">
      <c r="A703" s="138"/>
      <c r="B703" s="276"/>
      <c r="C703" s="253" t="s">
        <v>531</v>
      </c>
      <c r="D703" s="253"/>
      <c r="E703" s="253"/>
      <c r="F703" s="253"/>
      <c r="G703" s="150">
        <f>(G700+G701+G702)*8%</f>
        <v>70360</v>
      </c>
    </row>
    <row r="704" spans="1:7" ht="22.5" customHeight="1" thickBot="1">
      <c r="A704" s="138"/>
      <c r="B704" s="278"/>
      <c r="C704" s="257" t="s">
        <v>532</v>
      </c>
      <c r="D704" s="258"/>
      <c r="E704" s="258"/>
      <c r="F704" s="258"/>
      <c r="G704" s="190">
        <f>SUM(G700:G703)+100000</f>
        <v>1049860</v>
      </c>
    </row>
    <row r="705" spans="1:7" ht="22.5" customHeight="1">
      <c r="A705" s="159"/>
      <c r="C705" s="147"/>
      <c r="D705" s="147"/>
      <c r="E705" s="193"/>
      <c r="F705" s="147"/>
      <c r="G705" s="148"/>
    </row>
    <row r="706" spans="1:7" ht="22.5" customHeight="1">
      <c r="A706" s="159"/>
      <c r="C706" s="147"/>
      <c r="D706" s="147"/>
      <c r="E706" s="193"/>
      <c r="F706" s="147"/>
      <c r="G706" s="148"/>
    </row>
    <row r="707" spans="1:7" ht="289.5" customHeight="1">
      <c r="A707" s="159"/>
      <c r="C707" s="147"/>
      <c r="D707" s="147"/>
      <c r="E707" s="193"/>
      <c r="F707" s="147"/>
      <c r="G707" s="148"/>
    </row>
    <row r="708" spans="1:7" ht="50.1" customHeight="1">
      <c r="A708" s="130" t="s">
        <v>283</v>
      </c>
      <c r="B708" s="132" t="s">
        <v>168</v>
      </c>
      <c r="C708" s="137" t="s">
        <v>169</v>
      </c>
      <c r="D708" s="137" t="s">
        <v>170</v>
      </c>
      <c r="E708" s="195" t="s">
        <v>306</v>
      </c>
      <c r="F708" s="153" t="s">
        <v>437</v>
      </c>
      <c r="G708" s="153" t="s">
        <v>438</v>
      </c>
    </row>
    <row r="709" spans="1:7" ht="22.5" customHeight="1">
      <c r="A709" s="135">
        <v>31</v>
      </c>
      <c r="B709" s="275" t="s">
        <v>181</v>
      </c>
      <c r="C709" s="129" t="str">
        <f>"برنج ايراني درجه 1"</f>
        <v>برنج ايراني درجه 1</v>
      </c>
      <c r="D709" s="129" t="str">
        <f t="shared" ref="D709:D716" si="37">"کيلوگرم"</f>
        <v>کيلوگرم</v>
      </c>
      <c r="E709" s="168">
        <v>0.155</v>
      </c>
      <c r="F709" s="122">
        <f>F689</f>
        <v>900000</v>
      </c>
      <c r="G709" s="122">
        <f t="shared" si="33"/>
        <v>139500</v>
      </c>
    </row>
    <row r="710" spans="1:7" ht="22.5" customHeight="1">
      <c r="A710" s="136"/>
      <c r="B710" s="276"/>
      <c r="C710" s="112" t="s">
        <v>229</v>
      </c>
      <c r="D710" s="129" t="str">
        <f t="shared" si="37"/>
        <v>کيلوگرم</v>
      </c>
      <c r="E710" s="168">
        <v>0.02</v>
      </c>
      <c r="F710" s="122">
        <f>F690</f>
        <v>700000</v>
      </c>
      <c r="G710" s="122">
        <f t="shared" si="33"/>
        <v>14000</v>
      </c>
    </row>
    <row r="711" spans="1:7" ht="22.5" customHeight="1">
      <c r="A711" s="136"/>
      <c r="B711" s="276"/>
      <c r="C711" s="112" t="s">
        <v>177</v>
      </c>
      <c r="D711" s="129" t="str">
        <f t="shared" si="37"/>
        <v>کيلوگرم</v>
      </c>
      <c r="E711" s="168">
        <v>0.03</v>
      </c>
      <c r="F711" s="122">
        <f>F691</f>
        <v>700000</v>
      </c>
      <c r="G711" s="122">
        <f t="shared" si="33"/>
        <v>21000</v>
      </c>
    </row>
    <row r="712" spans="1:7" ht="22.5" customHeight="1">
      <c r="A712" s="136"/>
      <c r="B712" s="276"/>
      <c r="C712" s="112" t="s">
        <v>238</v>
      </c>
      <c r="D712" s="129" t="str">
        <f t="shared" si="37"/>
        <v>کيلوگرم</v>
      </c>
      <c r="E712" s="168">
        <v>0.06</v>
      </c>
      <c r="F712" s="122">
        <f>F692</f>
        <v>250000</v>
      </c>
      <c r="G712" s="122">
        <f t="shared" si="33"/>
        <v>15000</v>
      </c>
    </row>
    <row r="713" spans="1:7" ht="22.5" customHeight="1">
      <c r="A713" s="136"/>
      <c r="B713" s="276"/>
      <c r="C713" s="112" t="s">
        <v>325</v>
      </c>
      <c r="D713" s="129" t="str">
        <f t="shared" si="37"/>
        <v>کيلوگرم</v>
      </c>
      <c r="E713" s="168">
        <v>0.1</v>
      </c>
      <c r="F713" s="122">
        <f>'مواد غذایی'!C20</f>
        <v>1000000</v>
      </c>
      <c r="G713" s="122">
        <f t="shared" si="33"/>
        <v>100000</v>
      </c>
    </row>
    <row r="714" spans="1:7" ht="22.5" customHeight="1">
      <c r="A714" s="136"/>
      <c r="B714" s="276"/>
      <c r="C714" s="112" t="s">
        <v>67</v>
      </c>
      <c r="D714" s="129" t="str">
        <f t="shared" si="37"/>
        <v>کيلوگرم</v>
      </c>
      <c r="E714" s="168">
        <v>0.05</v>
      </c>
      <c r="F714" s="122">
        <f>F666</f>
        <v>4500000</v>
      </c>
      <c r="G714" s="122">
        <f t="shared" si="33"/>
        <v>225000</v>
      </c>
    </row>
    <row r="715" spans="1:7" ht="22.5" customHeight="1">
      <c r="A715" s="136"/>
      <c r="B715" s="276"/>
      <c r="C715" s="112" t="s">
        <v>65</v>
      </c>
      <c r="D715" s="129" t="str">
        <f t="shared" si="37"/>
        <v>کيلوگرم</v>
      </c>
      <c r="E715" s="168">
        <v>2.5000000000000001E-2</v>
      </c>
      <c r="F715" s="122">
        <f>F695</f>
        <v>700000</v>
      </c>
      <c r="G715" s="122">
        <f t="shared" ref="G715:G719" si="38">F715*E715</f>
        <v>17500</v>
      </c>
    </row>
    <row r="716" spans="1:7" ht="22.5" customHeight="1">
      <c r="A716" s="136"/>
      <c r="B716" s="276"/>
      <c r="C716" s="112" t="s">
        <v>239</v>
      </c>
      <c r="D716" s="129" t="str">
        <f t="shared" si="37"/>
        <v>کيلوگرم</v>
      </c>
      <c r="E716" s="168">
        <v>0.03</v>
      </c>
      <c r="F716" s="122">
        <f>F696</f>
        <v>30000</v>
      </c>
      <c r="G716" s="122">
        <f t="shared" si="38"/>
        <v>900</v>
      </c>
    </row>
    <row r="717" spans="1:7" ht="22.5" customHeight="1">
      <c r="A717" s="136"/>
      <c r="B717" s="276"/>
      <c r="C717" s="112" t="s">
        <v>370</v>
      </c>
      <c r="D717" s="112" t="s">
        <v>173</v>
      </c>
      <c r="E717" s="168">
        <v>1</v>
      </c>
      <c r="F717" s="122">
        <f>F697</f>
        <v>10000</v>
      </c>
      <c r="G717" s="122">
        <f t="shared" si="38"/>
        <v>10000</v>
      </c>
    </row>
    <row r="718" spans="1:7" ht="22.5" customHeight="1">
      <c r="A718" s="136"/>
      <c r="B718" s="276"/>
      <c r="C718" s="129" t="s">
        <v>287</v>
      </c>
      <c r="D718" s="129" t="str">
        <f>"کيلوگرم"</f>
        <v>کيلوگرم</v>
      </c>
      <c r="E718" s="168">
        <v>1.4999999999999999E-2</v>
      </c>
      <c r="F718" s="122">
        <f>F698</f>
        <v>5000</v>
      </c>
      <c r="G718" s="122">
        <f t="shared" si="38"/>
        <v>75</v>
      </c>
    </row>
    <row r="719" spans="1:7" ht="22.5" customHeight="1" thickBot="1">
      <c r="A719" s="136"/>
      <c r="B719" s="276"/>
      <c r="C719" s="119" t="str">
        <f>"نان لواش  بسته بندي 80 گرمي"</f>
        <v>نان لواش  بسته بندي 80 گرمي</v>
      </c>
      <c r="D719" s="203" t="s">
        <v>10</v>
      </c>
      <c r="E719" s="196">
        <v>1</v>
      </c>
      <c r="F719" s="179">
        <f>F699</f>
        <v>70000</v>
      </c>
      <c r="G719" s="179">
        <f t="shared" si="38"/>
        <v>70000</v>
      </c>
    </row>
    <row r="720" spans="1:7" ht="22.5" customHeight="1" thickBot="1">
      <c r="A720" s="138"/>
      <c r="B720" s="277"/>
      <c r="C720" s="249" t="s">
        <v>400</v>
      </c>
      <c r="D720" s="250"/>
      <c r="E720" s="250"/>
      <c r="F720" s="251"/>
      <c r="G720" s="152">
        <f>SUM(G709:G719)</f>
        <v>612975</v>
      </c>
    </row>
    <row r="721" spans="1:7" ht="22.5" customHeight="1">
      <c r="A721" s="138"/>
      <c r="B721" s="276"/>
      <c r="C721" s="248" t="s">
        <v>529</v>
      </c>
      <c r="D721" s="248"/>
      <c r="E721" s="248"/>
      <c r="F721" s="248"/>
      <c r="G721" s="143">
        <f>G701</f>
        <v>21000</v>
      </c>
    </row>
    <row r="722" spans="1:7" ht="22.5" customHeight="1">
      <c r="A722" s="138"/>
      <c r="B722" s="276"/>
      <c r="C722" s="252" t="s">
        <v>530</v>
      </c>
      <c r="D722" s="252"/>
      <c r="E722" s="252"/>
      <c r="F722" s="252"/>
      <c r="G722" s="122">
        <f>G702</f>
        <v>190000</v>
      </c>
    </row>
    <row r="723" spans="1:7" ht="22.5" customHeight="1">
      <c r="A723" s="138"/>
      <c r="B723" s="276"/>
      <c r="C723" s="252" t="s">
        <v>531</v>
      </c>
      <c r="D723" s="252"/>
      <c r="E723" s="252"/>
      <c r="F723" s="252"/>
      <c r="G723" s="150">
        <f>(G720+G721+G722)*8%</f>
        <v>65918</v>
      </c>
    </row>
    <row r="724" spans="1:7" ht="22.5" customHeight="1">
      <c r="A724" s="138"/>
      <c r="B724" s="283"/>
      <c r="C724" s="307" t="s">
        <v>532</v>
      </c>
      <c r="D724" s="307"/>
      <c r="E724" s="307"/>
      <c r="F724" s="307"/>
      <c r="G724" s="201">
        <f>SUM(G720:G723)+200000</f>
        <v>1089893</v>
      </c>
    </row>
    <row r="725" spans="1:7" ht="22.5" customHeight="1">
      <c r="A725" s="159"/>
      <c r="C725" s="147"/>
      <c r="D725" s="147"/>
      <c r="E725" s="193"/>
      <c r="F725" s="147"/>
      <c r="G725" s="148"/>
    </row>
    <row r="726" spans="1:7" ht="22.5" customHeight="1">
      <c r="A726" s="159"/>
      <c r="C726" s="147"/>
      <c r="D726" s="147"/>
      <c r="E726" s="193"/>
      <c r="F726" s="147"/>
      <c r="G726" s="148"/>
    </row>
    <row r="727" spans="1:7" ht="285" customHeight="1">
      <c r="A727" s="159"/>
      <c r="C727" s="147"/>
      <c r="D727" s="147"/>
      <c r="E727" s="193"/>
      <c r="F727" s="147"/>
      <c r="G727" s="148"/>
    </row>
    <row r="728" spans="1:7" ht="50.1" customHeight="1">
      <c r="A728" s="130" t="s">
        <v>283</v>
      </c>
      <c r="B728" s="132" t="s">
        <v>168</v>
      </c>
      <c r="C728" s="137" t="s">
        <v>169</v>
      </c>
      <c r="D728" s="137" t="s">
        <v>170</v>
      </c>
      <c r="E728" s="195" t="s">
        <v>306</v>
      </c>
      <c r="F728" s="153" t="s">
        <v>437</v>
      </c>
      <c r="G728" s="153" t="s">
        <v>438</v>
      </c>
    </row>
    <row r="729" spans="1:7" ht="22.5" customHeight="1">
      <c r="A729" s="137">
        <v>32</v>
      </c>
      <c r="B729" s="279" t="s">
        <v>72</v>
      </c>
      <c r="C729" s="129" t="str">
        <f>"برنج ايراني درجه 1"</f>
        <v>برنج ايراني درجه 1</v>
      </c>
      <c r="D729" s="129" t="str">
        <f t="shared" ref="D729:D734" si="39">"کيلوگرم"</f>
        <v>کيلوگرم</v>
      </c>
      <c r="E729" s="168">
        <v>0.155</v>
      </c>
      <c r="F729" s="122">
        <f>F709</f>
        <v>900000</v>
      </c>
      <c r="G729" s="122">
        <f t="shared" ref="G729:G810" si="40">F729*E729</f>
        <v>139500</v>
      </c>
    </row>
    <row r="730" spans="1:7" ht="22.5" customHeight="1">
      <c r="A730" s="138"/>
      <c r="B730" s="280"/>
      <c r="C730" s="129" t="s">
        <v>318</v>
      </c>
      <c r="D730" s="129" t="str">
        <f t="shared" si="39"/>
        <v>کيلوگرم</v>
      </c>
      <c r="E730" s="168">
        <v>0.08</v>
      </c>
      <c r="F730" s="122">
        <f>F667</f>
        <v>6500000</v>
      </c>
      <c r="G730" s="122">
        <f t="shared" si="40"/>
        <v>520000</v>
      </c>
    </row>
    <row r="731" spans="1:7" ht="22.5" customHeight="1">
      <c r="A731" s="138"/>
      <c r="B731" s="280"/>
      <c r="C731" s="129" t="s">
        <v>68</v>
      </c>
      <c r="D731" s="129" t="str">
        <f t="shared" si="39"/>
        <v>کيلوگرم</v>
      </c>
      <c r="E731" s="168">
        <v>0.05</v>
      </c>
      <c r="F731" s="122">
        <f>F178</f>
        <v>1000000</v>
      </c>
      <c r="G731" s="122">
        <f t="shared" si="40"/>
        <v>50000</v>
      </c>
    </row>
    <row r="732" spans="1:7" ht="22.5" customHeight="1">
      <c r="A732" s="138"/>
      <c r="B732" s="280"/>
      <c r="C732" s="129" t="s">
        <v>71</v>
      </c>
      <c r="D732" s="129" t="str">
        <f t="shared" si="39"/>
        <v>کيلوگرم</v>
      </c>
      <c r="E732" s="168">
        <v>0.3</v>
      </c>
      <c r="F732" s="122">
        <f>'مواد غذایی'!M15</f>
        <v>50000</v>
      </c>
      <c r="G732" s="122">
        <f t="shared" si="40"/>
        <v>15000</v>
      </c>
    </row>
    <row r="733" spans="1:7" ht="22.5" customHeight="1">
      <c r="A733" s="138"/>
      <c r="B733" s="280"/>
      <c r="C733" s="129" t="s">
        <v>59</v>
      </c>
      <c r="D733" s="129" t="str">
        <f t="shared" si="39"/>
        <v>کيلوگرم</v>
      </c>
      <c r="E733" s="168">
        <v>0.03</v>
      </c>
      <c r="F733" s="122">
        <f>'مواد غذایی'!M44</f>
        <v>500000</v>
      </c>
      <c r="G733" s="122">
        <f t="shared" si="40"/>
        <v>15000</v>
      </c>
    </row>
    <row r="734" spans="1:7" ht="22.5" customHeight="1">
      <c r="A734" s="138"/>
      <c r="B734" s="280"/>
      <c r="C734" s="129" t="s">
        <v>53</v>
      </c>
      <c r="D734" s="129" t="str">
        <f t="shared" si="39"/>
        <v>کيلوگرم</v>
      </c>
      <c r="E734" s="168">
        <v>0.03</v>
      </c>
      <c r="F734" s="122">
        <f>'مواد غذایی'!M17</f>
        <v>500000</v>
      </c>
      <c r="G734" s="122">
        <f t="shared" si="40"/>
        <v>15000</v>
      </c>
    </row>
    <row r="735" spans="1:7" ht="22.5" customHeight="1">
      <c r="A735" s="138"/>
      <c r="B735" s="280"/>
      <c r="C735" s="129" t="str">
        <f>"نان لواش  بسته بندي 80 گرمي"</f>
        <v>نان لواش  بسته بندي 80 گرمي</v>
      </c>
      <c r="D735" s="129" t="s">
        <v>11</v>
      </c>
      <c r="E735" s="168">
        <v>1</v>
      </c>
      <c r="F735" s="122">
        <f>F719</f>
        <v>70000</v>
      </c>
      <c r="G735" s="122">
        <f t="shared" si="40"/>
        <v>70000</v>
      </c>
    </row>
    <row r="736" spans="1:7" ht="22.5" customHeight="1">
      <c r="A736" s="138"/>
      <c r="B736" s="280"/>
      <c r="C736" s="129" t="s">
        <v>2</v>
      </c>
      <c r="D736" s="129" t="str">
        <f>"کيلوگرم"</f>
        <v>کيلوگرم</v>
      </c>
      <c r="E736" s="168">
        <v>0.02</v>
      </c>
      <c r="F736" s="122">
        <f>F710</f>
        <v>700000</v>
      </c>
      <c r="G736" s="122">
        <f t="shared" si="40"/>
        <v>14000</v>
      </c>
    </row>
    <row r="737" spans="1:7" ht="22.5" customHeight="1">
      <c r="A737" s="138"/>
      <c r="B737" s="280"/>
      <c r="C737" s="129" t="s">
        <v>3</v>
      </c>
      <c r="D737" s="129" t="s">
        <v>4</v>
      </c>
      <c r="E737" s="168">
        <v>0.03</v>
      </c>
      <c r="F737" s="122">
        <f>F673</f>
        <v>500000</v>
      </c>
      <c r="G737" s="122">
        <f t="shared" si="40"/>
        <v>15000</v>
      </c>
    </row>
    <row r="738" spans="1:7" ht="22.5" customHeight="1">
      <c r="A738" s="138"/>
      <c r="B738" s="280"/>
      <c r="C738" s="129" t="s">
        <v>17</v>
      </c>
      <c r="D738" s="129" t="str">
        <f>"کيلوگرم"</f>
        <v>کيلوگرم</v>
      </c>
      <c r="E738" s="168">
        <v>5.0000000000000001E-3</v>
      </c>
      <c r="F738" s="122">
        <f>F650</f>
        <v>500000</v>
      </c>
      <c r="G738" s="122">
        <f t="shared" si="40"/>
        <v>2500</v>
      </c>
    </row>
    <row r="739" spans="1:7" ht="22.5" customHeight="1">
      <c r="A739" s="138"/>
      <c r="B739" s="280"/>
      <c r="C739" s="129" t="s">
        <v>26</v>
      </c>
      <c r="D739" s="129" t="s">
        <v>4</v>
      </c>
      <c r="E739" s="168">
        <v>0.01</v>
      </c>
      <c r="F739" s="122">
        <f>F675</f>
        <v>500000</v>
      </c>
      <c r="G739" s="122">
        <f t="shared" si="40"/>
        <v>5000</v>
      </c>
    </row>
    <row r="740" spans="1:7" ht="22.5" customHeight="1">
      <c r="A740" s="138"/>
      <c r="B740" s="280"/>
      <c r="C740" s="129" t="s">
        <v>6</v>
      </c>
      <c r="D740" s="129" t="str">
        <f>"کيلوگرم"</f>
        <v>کيلوگرم</v>
      </c>
      <c r="E740" s="168">
        <v>0.06</v>
      </c>
      <c r="F740" s="122">
        <f>F712</f>
        <v>250000</v>
      </c>
      <c r="G740" s="122">
        <f t="shared" si="40"/>
        <v>15000</v>
      </c>
    </row>
    <row r="741" spans="1:7" ht="22.5" customHeight="1">
      <c r="A741" s="138"/>
      <c r="B741" s="280"/>
      <c r="C741" s="129" t="s">
        <v>287</v>
      </c>
      <c r="D741" s="129" t="str">
        <f>"کيلوگرم"</f>
        <v>کيلوگرم</v>
      </c>
      <c r="E741" s="168">
        <v>1.4999999999999999E-2</v>
      </c>
      <c r="F741" s="122">
        <f>F718</f>
        <v>5000</v>
      </c>
      <c r="G741" s="122">
        <f t="shared" si="40"/>
        <v>75</v>
      </c>
    </row>
    <row r="742" spans="1:7" ht="22.5" customHeight="1">
      <c r="A742" s="138"/>
      <c r="B742" s="280"/>
      <c r="C742" s="112" t="s">
        <v>370</v>
      </c>
      <c r="D742" s="129" t="s">
        <v>173</v>
      </c>
      <c r="E742" s="168">
        <v>1</v>
      </c>
      <c r="F742" s="122">
        <f>F717</f>
        <v>10000</v>
      </c>
      <c r="G742" s="122">
        <f t="shared" si="40"/>
        <v>10000</v>
      </c>
    </row>
    <row r="743" spans="1:7" ht="22.5" customHeight="1" thickBot="1">
      <c r="A743" s="138"/>
      <c r="B743" s="280"/>
      <c r="C743" s="119" t="s">
        <v>7</v>
      </c>
      <c r="D743" s="119" t="str">
        <f>"کيلوگرم"</f>
        <v>کيلوگرم</v>
      </c>
      <c r="E743" s="196">
        <v>6.0000000000000001E-3</v>
      </c>
      <c r="F743" s="179">
        <f>F711</f>
        <v>700000</v>
      </c>
      <c r="G743" s="179">
        <f t="shared" si="40"/>
        <v>4200</v>
      </c>
    </row>
    <row r="744" spans="1:7" ht="22.5" customHeight="1" thickBot="1">
      <c r="A744" s="138"/>
      <c r="B744" s="281"/>
      <c r="C744" s="249" t="s">
        <v>400</v>
      </c>
      <c r="D744" s="250"/>
      <c r="E744" s="250"/>
      <c r="F744" s="251"/>
      <c r="G744" s="152">
        <f>SUM(G729:G743)</f>
        <v>890275</v>
      </c>
    </row>
    <row r="745" spans="1:7" ht="22.5" customHeight="1">
      <c r="A745" s="138"/>
      <c r="B745" s="280"/>
      <c r="C745" s="248" t="s">
        <v>529</v>
      </c>
      <c r="D745" s="248"/>
      <c r="E745" s="248"/>
      <c r="F745" s="248"/>
      <c r="G745" s="143">
        <f>G721</f>
        <v>21000</v>
      </c>
    </row>
    <row r="746" spans="1:7" ht="22.5" customHeight="1">
      <c r="A746" s="138"/>
      <c r="B746" s="280"/>
      <c r="C746" s="252" t="s">
        <v>530</v>
      </c>
      <c r="D746" s="252"/>
      <c r="E746" s="252"/>
      <c r="F746" s="252"/>
      <c r="G746" s="122">
        <f>G722</f>
        <v>190000</v>
      </c>
    </row>
    <row r="747" spans="1:7" ht="22.5" customHeight="1" thickBot="1">
      <c r="A747" s="138"/>
      <c r="B747" s="280"/>
      <c r="C747" s="253" t="s">
        <v>531</v>
      </c>
      <c r="D747" s="253"/>
      <c r="E747" s="253"/>
      <c r="F747" s="253"/>
      <c r="G747" s="150">
        <f>(G744+G745+G746)*8%</f>
        <v>88102</v>
      </c>
    </row>
    <row r="748" spans="1:7" ht="22.5" customHeight="1" thickBot="1">
      <c r="A748" s="138"/>
      <c r="B748" s="282"/>
      <c r="C748" s="257" t="s">
        <v>532</v>
      </c>
      <c r="D748" s="258"/>
      <c r="E748" s="258"/>
      <c r="F748" s="258"/>
      <c r="G748" s="190">
        <f>SUM(G744:G747)</f>
        <v>1189377</v>
      </c>
    </row>
    <row r="749" spans="1:7" ht="22.5" customHeight="1">
      <c r="A749" s="159"/>
      <c r="C749" s="147"/>
      <c r="D749" s="147"/>
      <c r="E749" s="193"/>
      <c r="F749" s="147"/>
      <c r="G749" s="148"/>
    </row>
    <row r="750" spans="1:7" ht="22.5" customHeight="1">
      <c r="A750" s="159"/>
      <c r="C750" s="147"/>
      <c r="D750" s="147"/>
      <c r="E750" s="193"/>
      <c r="F750" s="147"/>
      <c r="G750" s="148"/>
    </row>
    <row r="751" spans="1:7" ht="198.75" customHeight="1">
      <c r="A751" s="159"/>
      <c r="C751" s="147"/>
      <c r="D751" s="147"/>
      <c r="E751" s="193"/>
      <c r="F751" s="147"/>
      <c r="G751" s="148"/>
    </row>
    <row r="752" spans="1:7" ht="50.1" customHeight="1">
      <c r="A752" s="130" t="s">
        <v>283</v>
      </c>
      <c r="B752" s="132" t="s">
        <v>168</v>
      </c>
      <c r="C752" s="137" t="s">
        <v>169</v>
      </c>
      <c r="D752" s="137" t="s">
        <v>170</v>
      </c>
      <c r="E752" s="195" t="s">
        <v>306</v>
      </c>
      <c r="F752" s="153" t="s">
        <v>437</v>
      </c>
      <c r="G752" s="153" t="s">
        <v>438</v>
      </c>
    </row>
    <row r="753" spans="1:7" ht="22.5" customHeight="1">
      <c r="A753" s="137">
        <v>33</v>
      </c>
      <c r="B753" s="266" t="s">
        <v>317</v>
      </c>
      <c r="C753" s="129" t="str">
        <f>"برنج ايراني درجه 1"</f>
        <v>برنج ايراني درجه 1</v>
      </c>
      <c r="D753" s="129" t="str">
        <f t="shared" ref="D753:D758" si="41">"کيلوگرم"</f>
        <v>کيلوگرم</v>
      </c>
      <c r="E753" s="168">
        <v>0.155</v>
      </c>
      <c r="F753" s="122">
        <f>F729</f>
        <v>900000</v>
      </c>
      <c r="G753" s="122">
        <f t="shared" si="40"/>
        <v>139500</v>
      </c>
    </row>
    <row r="754" spans="1:7" ht="22.5" customHeight="1">
      <c r="A754" s="138"/>
      <c r="B754" s="267"/>
      <c r="C754" s="129" t="s">
        <v>320</v>
      </c>
      <c r="D754" s="129" t="str">
        <f t="shared" si="41"/>
        <v>کيلوگرم</v>
      </c>
      <c r="E754" s="168">
        <v>0.08</v>
      </c>
      <c r="F754" s="122">
        <f>F668</f>
        <v>1000000</v>
      </c>
      <c r="G754" s="122">
        <f t="shared" si="40"/>
        <v>80000</v>
      </c>
    </row>
    <row r="755" spans="1:7" ht="22.5" customHeight="1">
      <c r="A755" s="138"/>
      <c r="B755" s="267"/>
      <c r="C755" s="129" t="s">
        <v>68</v>
      </c>
      <c r="D755" s="129" t="str">
        <f t="shared" si="41"/>
        <v>کيلوگرم</v>
      </c>
      <c r="E755" s="168">
        <v>0.05</v>
      </c>
      <c r="F755" s="122">
        <f t="shared" ref="F755:F767" si="42">F731</f>
        <v>1000000</v>
      </c>
      <c r="G755" s="122">
        <f t="shared" si="40"/>
        <v>50000</v>
      </c>
    </row>
    <row r="756" spans="1:7" ht="22.5" customHeight="1">
      <c r="A756" s="138"/>
      <c r="B756" s="267"/>
      <c r="C756" s="129" t="s">
        <v>71</v>
      </c>
      <c r="D756" s="129" t="str">
        <f t="shared" si="41"/>
        <v>کيلوگرم</v>
      </c>
      <c r="E756" s="168">
        <v>0.3</v>
      </c>
      <c r="F756" s="122">
        <f t="shared" si="42"/>
        <v>50000</v>
      </c>
      <c r="G756" s="122">
        <f t="shared" si="40"/>
        <v>15000</v>
      </c>
    </row>
    <row r="757" spans="1:7" ht="22.5" customHeight="1">
      <c r="A757" s="138"/>
      <c r="B757" s="267"/>
      <c r="C757" s="129" t="s">
        <v>59</v>
      </c>
      <c r="D757" s="129" t="str">
        <f t="shared" si="41"/>
        <v>کيلوگرم</v>
      </c>
      <c r="E757" s="168">
        <v>0.03</v>
      </c>
      <c r="F757" s="122">
        <f t="shared" si="42"/>
        <v>500000</v>
      </c>
      <c r="G757" s="122">
        <f t="shared" si="40"/>
        <v>15000</v>
      </c>
    </row>
    <row r="758" spans="1:7" ht="22.5" customHeight="1">
      <c r="A758" s="138"/>
      <c r="B758" s="267"/>
      <c r="C758" s="129" t="s">
        <v>53</v>
      </c>
      <c r="D758" s="129" t="str">
        <f t="shared" si="41"/>
        <v>کيلوگرم</v>
      </c>
      <c r="E758" s="168">
        <v>0.03</v>
      </c>
      <c r="F758" s="122">
        <f t="shared" si="42"/>
        <v>500000</v>
      </c>
      <c r="G758" s="122">
        <f t="shared" si="40"/>
        <v>15000</v>
      </c>
    </row>
    <row r="759" spans="1:7" ht="22.5" customHeight="1">
      <c r="A759" s="138"/>
      <c r="B759" s="267"/>
      <c r="C759" s="129" t="str">
        <f>"نان لواش  بسته بندي 80 گرمي"</f>
        <v>نان لواش  بسته بندي 80 گرمي</v>
      </c>
      <c r="D759" s="129" t="s">
        <v>11</v>
      </c>
      <c r="E759" s="168">
        <v>1</v>
      </c>
      <c r="F759" s="122">
        <f t="shared" si="42"/>
        <v>70000</v>
      </c>
      <c r="G759" s="122">
        <f t="shared" si="40"/>
        <v>70000</v>
      </c>
    </row>
    <row r="760" spans="1:7" ht="22.5" customHeight="1">
      <c r="A760" s="138"/>
      <c r="B760" s="267"/>
      <c r="C760" s="129" t="s">
        <v>2</v>
      </c>
      <c r="D760" s="129" t="str">
        <f>"کيلوگرم"</f>
        <v>کيلوگرم</v>
      </c>
      <c r="E760" s="168">
        <v>0.02</v>
      </c>
      <c r="F760" s="122">
        <f t="shared" si="42"/>
        <v>700000</v>
      </c>
      <c r="G760" s="122">
        <f t="shared" si="40"/>
        <v>14000</v>
      </c>
    </row>
    <row r="761" spans="1:7" ht="22.5" customHeight="1">
      <c r="A761" s="138"/>
      <c r="B761" s="267"/>
      <c r="C761" s="129" t="s">
        <v>3</v>
      </c>
      <c r="D761" s="129" t="s">
        <v>4</v>
      </c>
      <c r="E761" s="168">
        <v>0.03</v>
      </c>
      <c r="F761" s="122">
        <f t="shared" si="42"/>
        <v>500000</v>
      </c>
      <c r="G761" s="122">
        <f t="shared" si="40"/>
        <v>15000</v>
      </c>
    </row>
    <row r="762" spans="1:7" ht="22.5" customHeight="1">
      <c r="A762" s="138"/>
      <c r="B762" s="267"/>
      <c r="C762" s="129" t="s">
        <v>17</v>
      </c>
      <c r="D762" s="129" t="str">
        <f>"کيلوگرم"</f>
        <v>کيلوگرم</v>
      </c>
      <c r="E762" s="168">
        <v>5.0000000000000001E-3</v>
      </c>
      <c r="F762" s="122">
        <f t="shared" si="42"/>
        <v>500000</v>
      </c>
      <c r="G762" s="122">
        <f t="shared" si="40"/>
        <v>2500</v>
      </c>
    </row>
    <row r="763" spans="1:7" ht="22.5" customHeight="1">
      <c r="A763" s="138"/>
      <c r="B763" s="267"/>
      <c r="C763" s="129" t="s">
        <v>26</v>
      </c>
      <c r="D763" s="129" t="s">
        <v>4</v>
      </c>
      <c r="E763" s="168">
        <v>0.01</v>
      </c>
      <c r="F763" s="122">
        <f t="shared" si="42"/>
        <v>500000</v>
      </c>
      <c r="G763" s="122">
        <f t="shared" si="40"/>
        <v>5000</v>
      </c>
    </row>
    <row r="764" spans="1:7" ht="22.5" customHeight="1">
      <c r="A764" s="138"/>
      <c r="B764" s="267"/>
      <c r="C764" s="129" t="s">
        <v>6</v>
      </c>
      <c r="D764" s="129" t="str">
        <f>"کيلوگرم"</f>
        <v>کيلوگرم</v>
      </c>
      <c r="E764" s="168">
        <v>0.06</v>
      </c>
      <c r="F764" s="122">
        <f t="shared" si="42"/>
        <v>250000</v>
      </c>
      <c r="G764" s="122">
        <f t="shared" si="40"/>
        <v>15000</v>
      </c>
    </row>
    <row r="765" spans="1:7" ht="22.5" customHeight="1">
      <c r="A765" s="138"/>
      <c r="B765" s="267"/>
      <c r="C765" s="129" t="s">
        <v>287</v>
      </c>
      <c r="D765" s="129" t="str">
        <f>"کيلوگرم"</f>
        <v>کيلوگرم</v>
      </c>
      <c r="E765" s="168">
        <v>1.4999999999999999E-2</v>
      </c>
      <c r="F765" s="122">
        <f t="shared" si="42"/>
        <v>5000</v>
      </c>
      <c r="G765" s="122">
        <f t="shared" si="40"/>
        <v>75</v>
      </c>
    </row>
    <row r="766" spans="1:7" ht="22.5" customHeight="1">
      <c r="A766" s="138"/>
      <c r="B766" s="267"/>
      <c r="C766" s="112" t="s">
        <v>370</v>
      </c>
      <c r="D766" s="129" t="s">
        <v>173</v>
      </c>
      <c r="E766" s="168">
        <v>1</v>
      </c>
      <c r="F766" s="122">
        <f t="shared" si="42"/>
        <v>10000</v>
      </c>
      <c r="G766" s="122">
        <f t="shared" si="40"/>
        <v>10000</v>
      </c>
    </row>
    <row r="767" spans="1:7" ht="22.5" customHeight="1">
      <c r="A767" s="138"/>
      <c r="B767" s="267"/>
      <c r="C767" s="129" t="s">
        <v>7</v>
      </c>
      <c r="D767" s="129" t="str">
        <f>"کيلوگرم"</f>
        <v>کيلوگرم</v>
      </c>
      <c r="E767" s="168">
        <v>6.0000000000000001E-3</v>
      </c>
      <c r="F767" s="122">
        <f t="shared" si="42"/>
        <v>700000</v>
      </c>
      <c r="G767" s="122">
        <f t="shared" si="40"/>
        <v>4200</v>
      </c>
    </row>
    <row r="768" spans="1:7" ht="22.5" customHeight="1">
      <c r="A768" s="138"/>
      <c r="B768" s="267"/>
      <c r="C768" s="294" t="s">
        <v>400</v>
      </c>
      <c r="D768" s="295"/>
      <c r="E768" s="295"/>
      <c r="F768" s="296"/>
      <c r="G768" s="127">
        <f>SUM(G753:G767)</f>
        <v>450275</v>
      </c>
    </row>
    <row r="769" spans="1:7" ht="22.5" customHeight="1">
      <c r="A769" s="138"/>
      <c r="B769" s="267"/>
      <c r="C769" s="252" t="s">
        <v>529</v>
      </c>
      <c r="D769" s="252"/>
      <c r="E769" s="252"/>
      <c r="F769" s="252"/>
      <c r="G769" s="122">
        <f>G745</f>
        <v>21000</v>
      </c>
    </row>
    <row r="770" spans="1:7" ht="22.5" customHeight="1">
      <c r="A770" s="138"/>
      <c r="B770" s="267"/>
      <c r="C770" s="252" t="s">
        <v>530</v>
      </c>
      <c r="D770" s="252"/>
      <c r="E770" s="252"/>
      <c r="F770" s="252"/>
      <c r="G770" s="122">
        <f>G746</f>
        <v>190000</v>
      </c>
    </row>
    <row r="771" spans="1:7" ht="22.5" customHeight="1">
      <c r="A771" s="138"/>
      <c r="B771" s="267"/>
      <c r="C771" s="252" t="s">
        <v>531</v>
      </c>
      <c r="D771" s="252"/>
      <c r="E771" s="252"/>
      <c r="F771" s="252"/>
      <c r="G771" s="150">
        <f>(G768+G769+G770)*8%</f>
        <v>52902</v>
      </c>
    </row>
    <row r="772" spans="1:7" ht="22.5" customHeight="1">
      <c r="A772" s="138"/>
      <c r="B772" s="270"/>
      <c r="C772" s="307" t="s">
        <v>532</v>
      </c>
      <c r="D772" s="307"/>
      <c r="E772" s="307"/>
      <c r="F772" s="307"/>
      <c r="G772" s="201">
        <f>SUM(G768:G771)</f>
        <v>714177</v>
      </c>
    </row>
    <row r="773" spans="1:7" ht="22.5" customHeight="1">
      <c r="A773" s="159"/>
      <c r="C773" s="147"/>
      <c r="D773" s="147"/>
      <c r="E773" s="193"/>
      <c r="F773" s="147"/>
      <c r="G773" s="148"/>
    </row>
    <row r="774" spans="1:7" ht="22.5" customHeight="1">
      <c r="A774" s="159"/>
      <c r="C774" s="147"/>
      <c r="D774" s="147"/>
      <c r="E774" s="193"/>
      <c r="F774" s="147"/>
      <c r="G774" s="148"/>
    </row>
    <row r="775" spans="1:7" ht="198" customHeight="1">
      <c r="A775" s="159"/>
      <c r="C775" s="147"/>
      <c r="D775" s="147"/>
      <c r="E775" s="193"/>
      <c r="F775" s="147"/>
      <c r="G775" s="148"/>
    </row>
    <row r="776" spans="1:7" ht="50.1" customHeight="1">
      <c r="A776" s="130" t="s">
        <v>283</v>
      </c>
      <c r="B776" s="132" t="s">
        <v>168</v>
      </c>
      <c r="C776" s="137" t="s">
        <v>169</v>
      </c>
      <c r="D776" s="137" t="s">
        <v>170</v>
      </c>
      <c r="E776" s="195" t="s">
        <v>306</v>
      </c>
      <c r="F776" s="153" t="s">
        <v>437</v>
      </c>
      <c r="G776" s="153" t="s">
        <v>438</v>
      </c>
    </row>
    <row r="777" spans="1:7" ht="22.5" customHeight="1">
      <c r="A777" s="137">
        <v>34</v>
      </c>
      <c r="B777" s="266" t="s">
        <v>316</v>
      </c>
      <c r="C777" s="129" t="str">
        <f>"برنج ايراني درجه 1"</f>
        <v>برنج ايراني درجه 1</v>
      </c>
      <c r="D777" s="129" t="str">
        <f t="shared" ref="D777:D782" si="43">"کيلوگرم"</f>
        <v>کيلوگرم</v>
      </c>
      <c r="E777" s="168">
        <v>0.155</v>
      </c>
      <c r="F777" s="122">
        <f>F753</f>
        <v>900000</v>
      </c>
      <c r="G777" s="122">
        <f t="shared" si="40"/>
        <v>139500</v>
      </c>
    </row>
    <row r="778" spans="1:7" ht="22.5" customHeight="1">
      <c r="A778" s="138"/>
      <c r="B778" s="267"/>
      <c r="C778" s="112" t="s">
        <v>325</v>
      </c>
      <c r="D778" s="129" t="str">
        <f t="shared" si="43"/>
        <v>کيلوگرم</v>
      </c>
      <c r="E778" s="168">
        <v>0.08</v>
      </c>
      <c r="F778" s="122">
        <f>F713</f>
        <v>1000000</v>
      </c>
      <c r="G778" s="122">
        <f t="shared" si="40"/>
        <v>80000</v>
      </c>
    </row>
    <row r="779" spans="1:7" ht="22.5" customHeight="1">
      <c r="A779" s="138"/>
      <c r="B779" s="267"/>
      <c r="C779" s="129" t="s">
        <v>68</v>
      </c>
      <c r="D779" s="129" t="str">
        <f t="shared" si="43"/>
        <v>کيلوگرم</v>
      </c>
      <c r="E779" s="168">
        <v>0.05</v>
      </c>
      <c r="F779" s="122">
        <f t="shared" ref="F779:F791" si="44">F755</f>
        <v>1000000</v>
      </c>
      <c r="G779" s="122">
        <f t="shared" si="40"/>
        <v>50000</v>
      </c>
    </row>
    <row r="780" spans="1:7" ht="22.5" customHeight="1">
      <c r="A780" s="138"/>
      <c r="B780" s="267"/>
      <c r="C780" s="129" t="s">
        <v>71</v>
      </c>
      <c r="D780" s="129" t="str">
        <f t="shared" si="43"/>
        <v>کيلوگرم</v>
      </c>
      <c r="E780" s="168">
        <v>0.1</v>
      </c>
      <c r="F780" s="122">
        <f t="shared" si="44"/>
        <v>50000</v>
      </c>
      <c r="G780" s="122">
        <f t="shared" si="40"/>
        <v>5000</v>
      </c>
    </row>
    <row r="781" spans="1:7" ht="22.5" customHeight="1">
      <c r="A781" s="138"/>
      <c r="B781" s="267"/>
      <c r="C781" s="129" t="s">
        <v>59</v>
      </c>
      <c r="D781" s="129" t="str">
        <f t="shared" si="43"/>
        <v>کيلوگرم</v>
      </c>
      <c r="E781" s="168">
        <v>0.03</v>
      </c>
      <c r="F781" s="122">
        <f t="shared" si="44"/>
        <v>500000</v>
      </c>
      <c r="G781" s="122">
        <f t="shared" si="40"/>
        <v>15000</v>
      </c>
    </row>
    <row r="782" spans="1:7" ht="22.5" customHeight="1">
      <c r="A782" s="138"/>
      <c r="B782" s="267"/>
      <c r="C782" s="129" t="s">
        <v>53</v>
      </c>
      <c r="D782" s="129" t="str">
        <f t="shared" si="43"/>
        <v>کيلوگرم</v>
      </c>
      <c r="E782" s="168">
        <v>0.03</v>
      </c>
      <c r="F782" s="122">
        <f t="shared" si="44"/>
        <v>500000</v>
      </c>
      <c r="G782" s="122">
        <f t="shared" si="40"/>
        <v>15000</v>
      </c>
    </row>
    <row r="783" spans="1:7" ht="22.5" customHeight="1">
      <c r="A783" s="138"/>
      <c r="B783" s="267"/>
      <c r="C783" s="129" t="str">
        <f>"نان لواش  بسته بندي 80 گرمي"</f>
        <v>نان لواش  بسته بندي 80 گرمي</v>
      </c>
      <c r="D783" s="129" t="s">
        <v>11</v>
      </c>
      <c r="E783" s="168">
        <v>1</v>
      </c>
      <c r="F783" s="122">
        <f t="shared" si="44"/>
        <v>70000</v>
      </c>
      <c r="G783" s="122">
        <f t="shared" si="40"/>
        <v>70000</v>
      </c>
    </row>
    <row r="784" spans="1:7" ht="22.5" customHeight="1">
      <c r="A784" s="138"/>
      <c r="B784" s="267"/>
      <c r="C784" s="129" t="s">
        <v>2</v>
      </c>
      <c r="D784" s="129" t="str">
        <f>"کيلوگرم"</f>
        <v>کيلوگرم</v>
      </c>
      <c r="E784" s="168">
        <v>0.02</v>
      </c>
      <c r="F784" s="122">
        <f t="shared" si="44"/>
        <v>700000</v>
      </c>
      <c r="G784" s="122">
        <f t="shared" si="40"/>
        <v>14000</v>
      </c>
    </row>
    <row r="785" spans="1:7" ht="22.5" customHeight="1">
      <c r="A785" s="138"/>
      <c r="B785" s="267"/>
      <c r="C785" s="129" t="s">
        <v>3</v>
      </c>
      <c r="D785" s="129" t="s">
        <v>4</v>
      </c>
      <c r="E785" s="168">
        <v>0.03</v>
      </c>
      <c r="F785" s="122">
        <f t="shared" si="44"/>
        <v>500000</v>
      </c>
      <c r="G785" s="122">
        <f t="shared" si="40"/>
        <v>15000</v>
      </c>
    </row>
    <row r="786" spans="1:7" ht="22.5" customHeight="1">
      <c r="A786" s="138"/>
      <c r="B786" s="267"/>
      <c r="C786" s="129" t="s">
        <v>17</v>
      </c>
      <c r="D786" s="129" t="str">
        <f>"کيلوگرم"</f>
        <v>کيلوگرم</v>
      </c>
      <c r="E786" s="168">
        <v>5.0000000000000001E-3</v>
      </c>
      <c r="F786" s="122">
        <f t="shared" si="44"/>
        <v>500000</v>
      </c>
      <c r="G786" s="122">
        <f t="shared" si="40"/>
        <v>2500</v>
      </c>
    </row>
    <row r="787" spans="1:7" ht="22.5" customHeight="1">
      <c r="A787" s="138"/>
      <c r="B787" s="267"/>
      <c r="C787" s="129" t="s">
        <v>26</v>
      </c>
      <c r="D787" s="129" t="s">
        <v>4</v>
      </c>
      <c r="E787" s="168">
        <v>0.01</v>
      </c>
      <c r="F787" s="122">
        <f t="shared" si="44"/>
        <v>500000</v>
      </c>
      <c r="G787" s="122">
        <f t="shared" si="40"/>
        <v>5000</v>
      </c>
    </row>
    <row r="788" spans="1:7" ht="22.5" customHeight="1">
      <c r="A788" s="138"/>
      <c r="B788" s="267"/>
      <c r="C788" s="129" t="s">
        <v>6</v>
      </c>
      <c r="D788" s="129" t="str">
        <f>"کيلوگرم"</f>
        <v>کيلوگرم</v>
      </c>
      <c r="E788" s="168">
        <v>0.06</v>
      </c>
      <c r="F788" s="122">
        <f t="shared" si="44"/>
        <v>250000</v>
      </c>
      <c r="G788" s="122">
        <f t="shared" si="40"/>
        <v>15000</v>
      </c>
    </row>
    <row r="789" spans="1:7" ht="22.5" customHeight="1">
      <c r="A789" s="138"/>
      <c r="B789" s="267"/>
      <c r="C789" s="129" t="s">
        <v>287</v>
      </c>
      <c r="D789" s="129" t="str">
        <f>"کيلوگرم"</f>
        <v>کيلوگرم</v>
      </c>
      <c r="E789" s="168">
        <v>1.4999999999999999E-2</v>
      </c>
      <c r="F789" s="122">
        <f t="shared" si="44"/>
        <v>5000</v>
      </c>
      <c r="G789" s="122">
        <f t="shared" si="40"/>
        <v>75</v>
      </c>
    </row>
    <row r="790" spans="1:7" ht="22.5" customHeight="1">
      <c r="A790" s="138"/>
      <c r="B790" s="267"/>
      <c r="C790" s="112" t="s">
        <v>370</v>
      </c>
      <c r="D790" s="129" t="s">
        <v>173</v>
      </c>
      <c r="E790" s="168">
        <v>1</v>
      </c>
      <c r="F790" s="122">
        <f t="shared" si="44"/>
        <v>10000</v>
      </c>
      <c r="G790" s="122">
        <f t="shared" si="40"/>
        <v>10000</v>
      </c>
    </row>
    <row r="791" spans="1:7" ht="22.5" customHeight="1" thickBot="1">
      <c r="A791" s="138"/>
      <c r="B791" s="267"/>
      <c r="C791" s="119" t="s">
        <v>7</v>
      </c>
      <c r="D791" s="119" t="str">
        <f>"کيلوگرم"</f>
        <v>کيلوگرم</v>
      </c>
      <c r="E791" s="196">
        <v>6.0000000000000001E-3</v>
      </c>
      <c r="F791" s="179">
        <f t="shared" si="44"/>
        <v>700000</v>
      </c>
      <c r="G791" s="179">
        <f t="shared" si="40"/>
        <v>4200</v>
      </c>
    </row>
    <row r="792" spans="1:7" ht="22.5" customHeight="1" thickBot="1">
      <c r="A792" s="138"/>
      <c r="B792" s="268"/>
      <c r="C792" s="249" t="s">
        <v>400</v>
      </c>
      <c r="D792" s="250"/>
      <c r="E792" s="250"/>
      <c r="F792" s="251"/>
      <c r="G792" s="152">
        <f>SUM(G777:G791)</f>
        <v>440275</v>
      </c>
    </row>
    <row r="793" spans="1:7" ht="22.5" customHeight="1">
      <c r="A793" s="138"/>
      <c r="B793" s="267"/>
      <c r="C793" s="248" t="s">
        <v>529</v>
      </c>
      <c r="D793" s="248"/>
      <c r="E793" s="248"/>
      <c r="F793" s="248"/>
      <c r="G793" s="143">
        <f>G769</f>
        <v>21000</v>
      </c>
    </row>
    <row r="794" spans="1:7" ht="22.5" customHeight="1">
      <c r="A794" s="138"/>
      <c r="B794" s="267"/>
      <c r="C794" s="252" t="s">
        <v>530</v>
      </c>
      <c r="D794" s="252"/>
      <c r="E794" s="252"/>
      <c r="F794" s="252"/>
      <c r="G794" s="122">
        <f>G770</f>
        <v>190000</v>
      </c>
    </row>
    <row r="795" spans="1:7" ht="22.5" customHeight="1" thickBot="1">
      <c r="A795" s="138"/>
      <c r="B795" s="267"/>
      <c r="C795" s="253" t="s">
        <v>531</v>
      </c>
      <c r="D795" s="253"/>
      <c r="E795" s="253"/>
      <c r="F795" s="253"/>
      <c r="G795" s="150">
        <f>(G792+G793+G794)*8%</f>
        <v>52102</v>
      </c>
    </row>
    <row r="796" spans="1:7" ht="22.5" customHeight="1" thickBot="1">
      <c r="A796" s="138"/>
      <c r="B796" s="269"/>
      <c r="C796" s="257" t="s">
        <v>532</v>
      </c>
      <c r="D796" s="258"/>
      <c r="E796" s="258"/>
      <c r="F796" s="258"/>
      <c r="G796" s="190">
        <f>SUM(G792:G795)</f>
        <v>703377</v>
      </c>
    </row>
    <row r="797" spans="1:7" ht="22.5" customHeight="1">
      <c r="A797" s="159"/>
      <c r="C797" s="147"/>
      <c r="D797" s="147"/>
      <c r="E797" s="193"/>
      <c r="F797" s="147"/>
      <c r="G797" s="148"/>
    </row>
    <row r="798" spans="1:7" ht="22.5" customHeight="1">
      <c r="A798" s="159"/>
      <c r="C798" s="147"/>
      <c r="D798" s="147"/>
      <c r="E798" s="193"/>
      <c r="F798" s="147"/>
      <c r="G798" s="148"/>
    </row>
    <row r="799" spans="1:7" ht="206.25" customHeight="1">
      <c r="A799" s="159"/>
      <c r="C799" s="147"/>
      <c r="D799" s="147"/>
      <c r="E799" s="193"/>
      <c r="F799" s="147"/>
      <c r="G799" s="148"/>
    </row>
    <row r="800" spans="1:7" ht="50.1" customHeight="1">
      <c r="A800" s="130" t="s">
        <v>283</v>
      </c>
      <c r="B800" s="132" t="s">
        <v>168</v>
      </c>
      <c r="C800" s="137" t="s">
        <v>169</v>
      </c>
      <c r="D800" s="137" t="s">
        <v>170</v>
      </c>
      <c r="E800" s="195" t="s">
        <v>306</v>
      </c>
      <c r="F800" s="153" t="s">
        <v>437</v>
      </c>
      <c r="G800" s="153" t="s">
        <v>438</v>
      </c>
    </row>
    <row r="801" spans="1:7" ht="22.5" customHeight="1">
      <c r="A801" s="135">
        <v>35</v>
      </c>
      <c r="B801" s="275" t="s">
        <v>243</v>
      </c>
      <c r="C801" s="129" t="str">
        <f>"برنج ايراني درجه 1"</f>
        <v>برنج ايراني درجه 1</v>
      </c>
      <c r="D801" s="129" t="str">
        <f t="shared" ref="D801:D807" si="45">"کيلوگرم"</f>
        <v>کيلوگرم</v>
      </c>
      <c r="E801" s="168">
        <v>0.155</v>
      </c>
      <c r="F801" s="122">
        <f>F777</f>
        <v>900000</v>
      </c>
      <c r="G801" s="122">
        <f t="shared" si="40"/>
        <v>139500</v>
      </c>
    </row>
    <row r="802" spans="1:7" ht="22.5" customHeight="1">
      <c r="A802" s="136"/>
      <c r="B802" s="276"/>
      <c r="C802" s="112" t="s">
        <v>229</v>
      </c>
      <c r="D802" s="129" t="str">
        <f t="shared" si="45"/>
        <v>کيلوگرم</v>
      </c>
      <c r="E802" s="168">
        <v>0.02</v>
      </c>
      <c r="F802" s="122">
        <f>F784</f>
        <v>700000</v>
      </c>
      <c r="G802" s="122">
        <f t="shared" si="40"/>
        <v>14000</v>
      </c>
    </row>
    <row r="803" spans="1:7" ht="22.5" customHeight="1">
      <c r="A803" s="136"/>
      <c r="B803" s="276"/>
      <c r="C803" s="112" t="s">
        <v>238</v>
      </c>
      <c r="D803" s="129" t="str">
        <f t="shared" si="45"/>
        <v>کيلوگرم</v>
      </c>
      <c r="E803" s="168">
        <v>0.06</v>
      </c>
      <c r="F803" s="122">
        <f>F788</f>
        <v>250000</v>
      </c>
      <c r="G803" s="122">
        <f t="shared" si="40"/>
        <v>15000</v>
      </c>
    </row>
    <row r="804" spans="1:7" ht="22.5" customHeight="1">
      <c r="A804" s="136"/>
      <c r="B804" s="276"/>
      <c r="C804" s="112" t="s">
        <v>290</v>
      </c>
      <c r="D804" s="129" t="str">
        <f t="shared" si="45"/>
        <v>کيلوگرم</v>
      </c>
      <c r="E804" s="168">
        <v>0.06</v>
      </c>
      <c r="F804" s="122">
        <f>'مواد غذایی'!M13</f>
        <v>500000</v>
      </c>
      <c r="G804" s="122">
        <f t="shared" si="40"/>
        <v>30000</v>
      </c>
    </row>
    <row r="805" spans="1:7" ht="22.5" customHeight="1">
      <c r="A805" s="136"/>
      <c r="B805" s="276"/>
      <c r="C805" s="112" t="s">
        <v>326</v>
      </c>
      <c r="D805" s="129" t="str">
        <f t="shared" si="45"/>
        <v>کيلوگرم</v>
      </c>
      <c r="E805" s="168">
        <v>0.03</v>
      </c>
      <c r="F805" s="122">
        <f>F518</f>
        <v>900000</v>
      </c>
      <c r="G805" s="122">
        <f t="shared" si="40"/>
        <v>27000</v>
      </c>
    </row>
    <row r="806" spans="1:7" ht="22.5" customHeight="1">
      <c r="A806" s="136"/>
      <c r="B806" s="276"/>
      <c r="C806" s="112" t="s">
        <v>180</v>
      </c>
      <c r="D806" s="129" t="str">
        <f t="shared" si="45"/>
        <v>کيلوگرم</v>
      </c>
      <c r="E806" s="168">
        <v>3.5000000000000003E-2</v>
      </c>
      <c r="F806" s="122">
        <f>F791</f>
        <v>700000</v>
      </c>
      <c r="G806" s="122">
        <f t="shared" si="40"/>
        <v>24500.000000000004</v>
      </c>
    </row>
    <row r="807" spans="1:7" ht="22.5" customHeight="1">
      <c r="A807" s="136"/>
      <c r="B807" s="276"/>
      <c r="C807" s="112" t="s">
        <v>55</v>
      </c>
      <c r="D807" s="129" t="str">
        <f t="shared" si="45"/>
        <v>کيلوگرم</v>
      </c>
      <c r="E807" s="168">
        <v>0.04</v>
      </c>
      <c r="F807" s="122">
        <f>F537</f>
        <v>800000</v>
      </c>
      <c r="G807" s="122">
        <f t="shared" si="40"/>
        <v>32000</v>
      </c>
    </row>
    <row r="808" spans="1:7" ht="22.5" customHeight="1">
      <c r="A808" s="136"/>
      <c r="B808" s="276"/>
      <c r="C808" s="112" t="s">
        <v>370</v>
      </c>
      <c r="D808" s="112" t="s">
        <v>173</v>
      </c>
      <c r="E808" s="168">
        <v>1</v>
      </c>
      <c r="F808" s="122">
        <f>F790</f>
        <v>10000</v>
      </c>
      <c r="G808" s="122">
        <f t="shared" si="40"/>
        <v>10000</v>
      </c>
    </row>
    <row r="809" spans="1:7" ht="22.5" customHeight="1">
      <c r="A809" s="136"/>
      <c r="B809" s="276"/>
      <c r="C809" s="129" t="s">
        <v>287</v>
      </c>
      <c r="D809" s="129" t="str">
        <f>"کيلوگرم"</f>
        <v>کيلوگرم</v>
      </c>
      <c r="E809" s="168">
        <v>1.4999999999999999E-2</v>
      </c>
      <c r="F809" s="122">
        <f>F789</f>
        <v>5000</v>
      </c>
      <c r="G809" s="122">
        <f t="shared" si="40"/>
        <v>75</v>
      </c>
    </row>
    <row r="810" spans="1:7" ht="22.5" customHeight="1" thickBot="1">
      <c r="A810" s="136"/>
      <c r="B810" s="276"/>
      <c r="C810" s="119" t="str">
        <f>"نان لواش  بسته بندي 80 گرمي"</f>
        <v>نان لواش  بسته بندي 80 گرمي</v>
      </c>
      <c r="D810" s="203" t="s">
        <v>10</v>
      </c>
      <c r="E810" s="196">
        <v>1</v>
      </c>
      <c r="F810" s="179">
        <f>F783</f>
        <v>70000</v>
      </c>
      <c r="G810" s="179">
        <f t="shared" si="40"/>
        <v>70000</v>
      </c>
    </row>
    <row r="811" spans="1:7" ht="22.5" customHeight="1" thickBot="1">
      <c r="A811" s="138"/>
      <c r="B811" s="277"/>
      <c r="C811" s="249" t="s">
        <v>400</v>
      </c>
      <c r="D811" s="250"/>
      <c r="E811" s="250"/>
      <c r="F811" s="251"/>
      <c r="G811" s="152">
        <f>SUM(G801:G810)</f>
        <v>362075</v>
      </c>
    </row>
    <row r="812" spans="1:7" ht="22.5" customHeight="1">
      <c r="A812" s="138"/>
      <c r="B812" s="276"/>
      <c r="C812" s="248" t="s">
        <v>529</v>
      </c>
      <c r="D812" s="248"/>
      <c r="E812" s="248"/>
      <c r="F812" s="248"/>
      <c r="G812" s="143">
        <f>G793</f>
        <v>21000</v>
      </c>
    </row>
    <row r="813" spans="1:7" ht="22.5" customHeight="1">
      <c r="A813" s="138"/>
      <c r="B813" s="276"/>
      <c r="C813" s="252" t="s">
        <v>530</v>
      </c>
      <c r="D813" s="252"/>
      <c r="E813" s="252"/>
      <c r="F813" s="252"/>
      <c r="G813" s="122">
        <f>G794</f>
        <v>190000</v>
      </c>
    </row>
    <row r="814" spans="1:7" ht="22.5" customHeight="1" thickBot="1">
      <c r="A814" s="138"/>
      <c r="B814" s="276"/>
      <c r="C814" s="253" t="s">
        <v>531</v>
      </c>
      <c r="D814" s="253"/>
      <c r="E814" s="253"/>
      <c r="F814" s="253"/>
      <c r="G814" s="150">
        <f>(G811+G812+G813)*8%</f>
        <v>45846</v>
      </c>
    </row>
    <row r="815" spans="1:7" ht="22.5" customHeight="1" thickBot="1">
      <c r="A815" s="138"/>
      <c r="B815" s="278"/>
      <c r="C815" s="257" t="s">
        <v>532</v>
      </c>
      <c r="D815" s="258"/>
      <c r="E815" s="258"/>
      <c r="F815" s="258"/>
      <c r="G815" s="190">
        <f>SUM(G811:G814)</f>
        <v>618921</v>
      </c>
    </row>
    <row r="816" spans="1:7" ht="22.5" customHeight="1">
      <c r="A816" s="159"/>
      <c r="C816" s="147"/>
      <c r="D816" s="147"/>
      <c r="E816" s="193"/>
      <c r="F816" s="147"/>
      <c r="G816" s="148"/>
    </row>
    <row r="817" spans="1:7" ht="22.5" customHeight="1">
      <c r="A817" s="159"/>
      <c r="C817" s="147"/>
      <c r="D817" s="147"/>
      <c r="E817" s="193"/>
      <c r="F817" s="147"/>
      <c r="G817" s="148"/>
    </row>
    <row r="818" spans="1:7" ht="309.75" customHeight="1">
      <c r="A818" s="159"/>
      <c r="C818" s="147"/>
      <c r="D818" s="147"/>
      <c r="E818" s="193"/>
      <c r="F818" s="147"/>
      <c r="G818" s="148"/>
    </row>
    <row r="819" spans="1:7" ht="50.1" customHeight="1">
      <c r="A819" s="130" t="s">
        <v>283</v>
      </c>
      <c r="B819" s="132" t="s">
        <v>168</v>
      </c>
      <c r="C819" s="137" t="s">
        <v>169</v>
      </c>
      <c r="D819" s="137" t="s">
        <v>170</v>
      </c>
      <c r="E819" s="195" t="s">
        <v>306</v>
      </c>
      <c r="F819" s="153" t="s">
        <v>437</v>
      </c>
      <c r="G819" s="153" t="s">
        <v>438</v>
      </c>
    </row>
    <row r="820" spans="1:7" ht="22.5" customHeight="1">
      <c r="A820" s="137">
        <v>36</v>
      </c>
      <c r="B820" s="279" t="s">
        <v>75</v>
      </c>
      <c r="C820" s="129" t="s">
        <v>318</v>
      </c>
      <c r="D820" s="129" t="str">
        <f>"کيلوگرم"</f>
        <v>کيلوگرم</v>
      </c>
      <c r="E820" s="168">
        <v>0.04</v>
      </c>
      <c r="F820" s="122">
        <f>F730</f>
        <v>6500000</v>
      </c>
      <c r="G820" s="122">
        <f t="shared" ref="G820:G922" si="46">F820*E820</f>
        <v>260000</v>
      </c>
    </row>
    <row r="821" spans="1:7" ht="22.5" customHeight="1">
      <c r="A821" s="138"/>
      <c r="B821" s="280"/>
      <c r="C821" s="129" t="s">
        <v>76</v>
      </c>
      <c r="D821" s="129" t="str">
        <f>"کيلوگرم"</f>
        <v>کيلوگرم</v>
      </c>
      <c r="E821" s="168">
        <v>0.02</v>
      </c>
      <c r="F821" s="122">
        <f>'مواد غذایی'!H28</f>
        <v>500000</v>
      </c>
      <c r="G821" s="122">
        <f t="shared" si="46"/>
        <v>10000</v>
      </c>
    </row>
    <row r="822" spans="1:7" ht="22.5" customHeight="1">
      <c r="A822" s="138"/>
      <c r="B822" s="280"/>
      <c r="C822" s="129" t="str">
        <f>"برنج ايراني درجه 1"</f>
        <v>برنج ايراني درجه 1</v>
      </c>
      <c r="D822" s="129" t="str">
        <f>"کيلوگرم"</f>
        <v>کيلوگرم</v>
      </c>
      <c r="E822" s="168">
        <v>0.155</v>
      </c>
      <c r="F822" s="122">
        <f>F801</f>
        <v>900000</v>
      </c>
      <c r="G822" s="122">
        <f t="shared" si="46"/>
        <v>139500</v>
      </c>
    </row>
    <row r="823" spans="1:7" ht="22.5" customHeight="1">
      <c r="A823" s="138"/>
      <c r="B823" s="280"/>
      <c r="C823" s="129" t="s">
        <v>34</v>
      </c>
      <c r="D823" s="129" t="str">
        <f>"کيلوگرم"</f>
        <v>کيلوگرم</v>
      </c>
      <c r="E823" s="168">
        <v>0.15</v>
      </c>
      <c r="F823" s="122">
        <f>F602</f>
        <v>250000</v>
      </c>
      <c r="G823" s="122">
        <f t="shared" si="46"/>
        <v>37500</v>
      </c>
    </row>
    <row r="824" spans="1:7" ht="22.5" customHeight="1">
      <c r="A824" s="138"/>
      <c r="B824" s="280"/>
      <c r="C824" s="129" t="s">
        <v>17</v>
      </c>
      <c r="D824" s="129" t="str">
        <f>"کيلوگرم"</f>
        <v>کيلوگرم</v>
      </c>
      <c r="E824" s="168">
        <v>0.03</v>
      </c>
      <c r="F824" s="122">
        <f>F786</f>
        <v>500000</v>
      </c>
      <c r="G824" s="122">
        <f t="shared" si="46"/>
        <v>15000</v>
      </c>
    </row>
    <row r="825" spans="1:7" ht="22.5" customHeight="1">
      <c r="A825" s="138"/>
      <c r="B825" s="280"/>
      <c r="C825" s="129" t="str">
        <f>"نان لواش  بسته بندي 80 گرمي"</f>
        <v>نان لواش  بسته بندي 80 گرمي</v>
      </c>
      <c r="D825" s="129" t="s">
        <v>11</v>
      </c>
      <c r="E825" s="168">
        <v>1</v>
      </c>
      <c r="F825" s="122">
        <f>F810</f>
        <v>70000</v>
      </c>
      <c r="G825" s="122">
        <f t="shared" si="46"/>
        <v>70000</v>
      </c>
    </row>
    <row r="826" spans="1:7" ht="22.5" customHeight="1">
      <c r="A826" s="138"/>
      <c r="B826" s="280"/>
      <c r="C826" s="129" t="s">
        <v>7</v>
      </c>
      <c r="D826" s="129" t="str">
        <f>"کيلوگرم"</f>
        <v>کيلوگرم</v>
      </c>
      <c r="E826" s="168">
        <v>0.02</v>
      </c>
      <c r="F826" s="122">
        <f>F806</f>
        <v>700000</v>
      </c>
      <c r="G826" s="122">
        <f t="shared" si="46"/>
        <v>14000</v>
      </c>
    </row>
    <row r="827" spans="1:7" ht="22.5" customHeight="1">
      <c r="A827" s="138"/>
      <c r="B827" s="280"/>
      <c r="C827" s="129" t="s">
        <v>6</v>
      </c>
      <c r="D827" s="129" t="str">
        <f>"کيلوگرم"</f>
        <v>کيلوگرم</v>
      </c>
      <c r="E827" s="168">
        <v>0.04</v>
      </c>
      <c r="F827" s="122">
        <f>F803</f>
        <v>250000</v>
      </c>
      <c r="G827" s="122">
        <f t="shared" si="46"/>
        <v>10000</v>
      </c>
    </row>
    <row r="828" spans="1:7" ht="22.5" customHeight="1">
      <c r="A828" s="138"/>
      <c r="B828" s="280"/>
      <c r="C828" s="129" t="s">
        <v>2</v>
      </c>
      <c r="D828" s="129" t="str">
        <f>"کيلوگرم"</f>
        <v>کيلوگرم</v>
      </c>
      <c r="E828" s="168">
        <v>0.02</v>
      </c>
      <c r="F828" s="122">
        <f>F802</f>
        <v>700000</v>
      </c>
      <c r="G828" s="122">
        <f t="shared" si="46"/>
        <v>14000</v>
      </c>
    </row>
    <row r="829" spans="1:7" ht="22.5" customHeight="1">
      <c r="A829" s="138"/>
      <c r="B829" s="280"/>
      <c r="C829" s="129" t="s">
        <v>3</v>
      </c>
      <c r="D829" s="129" t="s">
        <v>4</v>
      </c>
      <c r="E829" s="168">
        <v>5.0000000000000001E-3</v>
      </c>
      <c r="F829" s="122">
        <f>F785</f>
        <v>500000</v>
      </c>
      <c r="G829" s="122">
        <f t="shared" si="46"/>
        <v>2500</v>
      </c>
    </row>
    <row r="830" spans="1:7" ht="22.5" customHeight="1" thickBot="1">
      <c r="A830" s="138"/>
      <c r="B830" s="280"/>
      <c r="C830" s="118" t="s">
        <v>370</v>
      </c>
      <c r="D830" s="119" t="s">
        <v>173</v>
      </c>
      <c r="E830" s="196">
        <v>1</v>
      </c>
      <c r="F830" s="179">
        <f>F808</f>
        <v>10000</v>
      </c>
      <c r="G830" s="179">
        <f t="shared" si="46"/>
        <v>10000</v>
      </c>
    </row>
    <row r="831" spans="1:7" ht="22.5" customHeight="1" thickBot="1">
      <c r="A831" s="138"/>
      <c r="B831" s="281"/>
      <c r="C831" s="249" t="s">
        <v>400</v>
      </c>
      <c r="D831" s="250"/>
      <c r="E831" s="250"/>
      <c r="F831" s="274"/>
      <c r="G831" s="131">
        <f>SUM(G820:G830)</f>
        <v>582500</v>
      </c>
    </row>
    <row r="832" spans="1:7" ht="22.5" customHeight="1">
      <c r="A832" s="138"/>
      <c r="B832" s="280"/>
      <c r="C832" s="248" t="s">
        <v>529</v>
      </c>
      <c r="D832" s="248"/>
      <c r="E832" s="248"/>
      <c r="F832" s="248"/>
      <c r="G832" s="143">
        <f>G812</f>
        <v>21000</v>
      </c>
    </row>
    <row r="833" spans="1:7" ht="22.5" customHeight="1">
      <c r="A833" s="138"/>
      <c r="B833" s="280"/>
      <c r="C833" s="252" t="s">
        <v>530</v>
      </c>
      <c r="D833" s="252"/>
      <c r="E833" s="252"/>
      <c r="F833" s="252"/>
      <c r="G833" s="122">
        <f>G813</f>
        <v>190000</v>
      </c>
    </row>
    <row r="834" spans="1:7" ht="22.5" customHeight="1">
      <c r="A834" s="138"/>
      <c r="B834" s="280"/>
      <c r="C834" s="252" t="s">
        <v>531</v>
      </c>
      <c r="D834" s="252"/>
      <c r="E834" s="252"/>
      <c r="F834" s="252"/>
      <c r="G834" s="150">
        <f>(G831+G832+G833)*8%</f>
        <v>63480</v>
      </c>
    </row>
    <row r="835" spans="1:7" ht="22.5" customHeight="1">
      <c r="A835" s="138"/>
      <c r="B835" s="284"/>
      <c r="C835" s="306" t="s">
        <v>532</v>
      </c>
      <c r="D835" s="306"/>
      <c r="E835" s="306"/>
      <c r="F835" s="306"/>
      <c r="G835" s="123">
        <f>SUM(G831:G834)+50000</f>
        <v>906980</v>
      </c>
    </row>
    <row r="836" spans="1:7" ht="22.5" customHeight="1">
      <c r="A836" s="159"/>
      <c r="C836" s="147"/>
      <c r="D836" s="147"/>
      <c r="E836" s="193"/>
      <c r="F836" s="147"/>
      <c r="G836" s="148"/>
    </row>
    <row r="837" spans="1:7" ht="22.5" customHeight="1">
      <c r="A837" s="159"/>
      <c r="C837" s="147"/>
      <c r="D837" s="147"/>
      <c r="E837" s="193"/>
      <c r="F837" s="147"/>
      <c r="G837" s="148"/>
    </row>
    <row r="838" spans="1:7" ht="291.75" customHeight="1">
      <c r="A838" s="159"/>
      <c r="C838" s="147"/>
      <c r="D838" s="147"/>
      <c r="E838" s="193"/>
      <c r="F838" s="147"/>
      <c r="G838" s="148"/>
    </row>
    <row r="839" spans="1:7" ht="50.1" customHeight="1">
      <c r="A839" s="130" t="s">
        <v>283</v>
      </c>
      <c r="B839" s="132" t="s">
        <v>168</v>
      </c>
      <c r="C839" s="137" t="s">
        <v>169</v>
      </c>
      <c r="D839" s="137" t="s">
        <v>170</v>
      </c>
      <c r="E839" s="195" t="s">
        <v>306</v>
      </c>
      <c r="F839" s="153" t="s">
        <v>437</v>
      </c>
      <c r="G839" s="153" t="s">
        <v>438</v>
      </c>
    </row>
    <row r="840" spans="1:7" ht="22.5" customHeight="1">
      <c r="A840" s="137">
        <v>37</v>
      </c>
      <c r="B840" s="279" t="s">
        <v>77</v>
      </c>
      <c r="C840" s="129" t="s">
        <v>318</v>
      </c>
      <c r="D840" s="129" t="str">
        <f>"کيلوگرم"</f>
        <v>کيلوگرم</v>
      </c>
      <c r="E840" s="168">
        <v>0.03</v>
      </c>
      <c r="F840" s="122">
        <f>F820</f>
        <v>6500000</v>
      </c>
      <c r="G840" s="122">
        <f t="shared" si="46"/>
        <v>195000</v>
      </c>
    </row>
    <row r="841" spans="1:7" ht="22.5" customHeight="1">
      <c r="A841" s="138"/>
      <c r="B841" s="280"/>
      <c r="C841" s="129" t="s">
        <v>40</v>
      </c>
      <c r="D841" s="129" t="str">
        <f>"کيلوگرم"</f>
        <v>کيلوگرم</v>
      </c>
      <c r="E841" s="168">
        <v>0.05</v>
      </c>
      <c r="F841" s="122">
        <f>F406</f>
        <v>1000000</v>
      </c>
      <c r="G841" s="122">
        <f t="shared" si="46"/>
        <v>50000</v>
      </c>
    </row>
    <row r="842" spans="1:7" ht="22.5" customHeight="1">
      <c r="A842" s="138"/>
      <c r="B842" s="280"/>
      <c r="C842" s="129" t="s">
        <v>39</v>
      </c>
      <c r="D842" s="129" t="str">
        <f>"کيلوگرم"</f>
        <v>کيلوگرم</v>
      </c>
      <c r="E842" s="168">
        <v>0.04</v>
      </c>
      <c r="F842" s="122">
        <f>F402</f>
        <v>900000</v>
      </c>
      <c r="G842" s="122">
        <f t="shared" si="46"/>
        <v>36000</v>
      </c>
    </row>
    <row r="843" spans="1:7" ht="22.5" customHeight="1">
      <c r="A843" s="138"/>
      <c r="B843" s="280"/>
      <c r="C843" s="129" t="s">
        <v>76</v>
      </c>
      <c r="D843" s="129" t="str">
        <f>"کيلوگرم"</f>
        <v>کيلوگرم</v>
      </c>
      <c r="E843" s="168">
        <v>0.03</v>
      </c>
      <c r="F843" s="122">
        <f>F821</f>
        <v>500000</v>
      </c>
      <c r="G843" s="122">
        <f t="shared" si="46"/>
        <v>15000</v>
      </c>
    </row>
    <row r="844" spans="1:7" ht="22.5" customHeight="1">
      <c r="A844" s="138"/>
      <c r="B844" s="280"/>
      <c r="C844" s="129" t="str">
        <f>"برنج ايراني درجه 1"</f>
        <v>برنج ايراني درجه 1</v>
      </c>
      <c r="D844" s="129" t="str">
        <f>"کيلوگرم"</f>
        <v>کيلوگرم</v>
      </c>
      <c r="E844" s="168">
        <v>0.155</v>
      </c>
      <c r="F844" s="122">
        <f>F822</f>
        <v>900000</v>
      </c>
      <c r="G844" s="122">
        <f t="shared" si="46"/>
        <v>139500</v>
      </c>
    </row>
    <row r="845" spans="1:7" ht="22.5" customHeight="1">
      <c r="A845" s="138"/>
      <c r="B845" s="280"/>
      <c r="C845" s="129" t="str">
        <f>"نان لواش  بسته بندي 80 گرمي"</f>
        <v>نان لواش  بسته بندي 80 گرمي</v>
      </c>
      <c r="D845" s="129" t="s">
        <v>11</v>
      </c>
      <c r="E845" s="168">
        <v>1</v>
      </c>
      <c r="F845" s="122">
        <f>F825</f>
        <v>70000</v>
      </c>
      <c r="G845" s="122">
        <f t="shared" si="46"/>
        <v>70000</v>
      </c>
    </row>
    <row r="846" spans="1:7" ht="22.5" customHeight="1">
      <c r="A846" s="138"/>
      <c r="B846" s="280"/>
      <c r="C846" s="129" t="s">
        <v>7</v>
      </c>
      <c r="D846" s="129" t="str">
        <f>"کيلوگرم"</f>
        <v>کيلوگرم</v>
      </c>
      <c r="E846" s="168">
        <v>0.02</v>
      </c>
      <c r="F846" s="122">
        <f>F826</f>
        <v>700000</v>
      </c>
      <c r="G846" s="122">
        <f t="shared" si="46"/>
        <v>14000</v>
      </c>
    </row>
    <row r="847" spans="1:7" ht="22.5" customHeight="1">
      <c r="A847" s="138"/>
      <c r="B847" s="280"/>
      <c r="C847" s="129" t="s">
        <v>17</v>
      </c>
      <c r="D847" s="129" t="str">
        <f>"کيلوگرم"</f>
        <v>کيلوگرم</v>
      </c>
      <c r="E847" s="168">
        <v>0.02</v>
      </c>
      <c r="F847" s="122">
        <f>F824</f>
        <v>500000</v>
      </c>
      <c r="G847" s="122">
        <f t="shared" si="46"/>
        <v>10000</v>
      </c>
    </row>
    <row r="848" spans="1:7" ht="22.5" customHeight="1">
      <c r="A848" s="138"/>
      <c r="B848" s="280"/>
      <c r="C848" s="129" t="s">
        <v>2</v>
      </c>
      <c r="D848" s="129" t="str">
        <f>"کيلوگرم"</f>
        <v>کيلوگرم</v>
      </c>
      <c r="E848" s="168">
        <v>0.02</v>
      </c>
      <c r="F848" s="122">
        <f>F828</f>
        <v>700000</v>
      </c>
      <c r="G848" s="122">
        <f t="shared" si="46"/>
        <v>14000</v>
      </c>
    </row>
    <row r="849" spans="1:7" ht="22.5" customHeight="1">
      <c r="A849" s="138"/>
      <c r="B849" s="280"/>
      <c r="C849" s="129" t="s">
        <v>3</v>
      </c>
      <c r="D849" s="129" t="s">
        <v>4</v>
      </c>
      <c r="E849" s="168">
        <v>5.0000000000000001E-3</v>
      </c>
      <c r="F849" s="122">
        <f>F829</f>
        <v>500000</v>
      </c>
      <c r="G849" s="122">
        <f t="shared" si="46"/>
        <v>2500</v>
      </c>
    </row>
    <row r="850" spans="1:7" ht="22.5" customHeight="1">
      <c r="A850" s="138"/>
      <c r="B850" s="280"/>
      <c r="C850" s="129" t="s">
        <v>6</v>
      </c>
      <c r="D850" s="129" t="str">
        <f>"کيلوگرم"</f>
        <v>کيلوگرم</v>
      </c>
      <c r="E850" s="168">
        <v>0.04</v>
      </c>
      <c r="F850" s="122">
        <f>F827</f>
        <v>250000</v>
      </c>
      <c r="G850" s="122">
        <f t="shared" si="46"/>
        <v>10000</v>
      </c>
    </row>
    <row r="851" spans="1:7" ht="22.5" customHeight="1">
      <c r="A851" s="138"/>
      <c r="B851" s="280"/>
      <c r="C851" s="129" t="s">
        <v>26</v>
      </c>
      <c r="D851" s="129" t="s">
        <v>4</v>
      </c>
      <c r="E851" s="168">
        <v>3.0000000000000001E-3</v>
      </c>
      <c r="F851" s="122">
        <f>F787</f>
        <v>500000</v>
      </c>
      <c r="G851" s="122">
        <f t="shared" si="46"/>
        <v>1500</v>
      </c>
    </row>
    <row r="852" spans="1:7" ht="22.5" customHeight="1">
      <c r="A852" s="138"/>
      <c r="B852" s="280"/>
      <c r="C852" s="112" t="s">
        <v>370</v>
      </c>
      <c r="D852" s="129" t="s">
        <v>173</v>
      </c>
      <c r="E852" s="168">
        <v>1</v>
      </c>
      <c r="F852" s="122">
        <f>F830</f>
        <v>10000</v>
      </c>
      <c r="G852" s="122">
        <f t="shared" si="46"/>
        <v>10000</v>
      </c>
    </row>
    <row r="853" spans="1:7" ht="22.5" customHeight="1">
      <c r="A853" s="138"/>
      <c r="B853" s="280"/>
      <c r="C853" s="263" t="s">
        <v>400</v>
      </c>
      <c r="D853" s="264"/>
      <c r="E853" s="264"/>
      <c r="F853" s="265"/>
      <c r="G853" s="122">
        <f>SUM(G840:G852)</f>
        <v>567500</v>
      </c>
    </row>
    <row r="854" spans="1:7" ht="22.5" customHeight="1">
      <c r="A854" s="138"/>
      <c r="B854" s="280"/>
      <c r="C854" s="252" t="s">
        <v>529</v>
      </c>
      <c r="D854" s="252"/>
      <c r="E854" s="252"/>
      <c r="F854" s="252"/>
      <c r="G854" s="122">
        <f>G832</f>
        <v>21000</v>
      </c>
    </row>
    <row r="855" spans="1:7" ht="22.5" customHeight="1">
      <c r="A855" s="138"/>
      <c r="B855" s="280"/>
      <c r="C855" s="252" t="s">
        <v>530</v>
      </c>
      <c r="D855" s="252"/>
      <c r="E855" s="252"/>
      <c r="F855" s="252"/>
      <c r="G855" s="122">
        <f>G833</f>
        <v>190000</v>
      </c>
    </row>
    <row r="856" spans="1:7" ht="22.5" customHeight="1" thickBot="1">
      <c r="A856" s="138"/>
      <c r="B856" s="280"/>
      <c r="C856" s="253" t="s">
        <v>531</v>
      </c>
      <c r="D856" s="253"/>
      <c r="E856" s="253"/>
      <c r="F856" s="253"/>
      <c r="G856" s="150">
        <f>(G853+G854+G855)*8%</f>
        <v>62280</v>
      </c>
    </row>
    <row r="857" spans="1:7" ht="22.5" customHeight="1" thickBot="1">
      <c r="A857" s="138"/>
      <c r="B857" s="282"/>
      <c r="C857" s="303" t="s">
        <v>532</v>
      </c>
      <c r="D857" s="304"/>
      <c r="E857" s="304"/>
      <c r="F857" s="304"/>
      <c r="G857" s="200">
        <f>SUM(G853:G856)+50000</f>
        <v>890780</v>
      </c>
    </row>
    <row r="858" spans="1:7" ht="22.5" customHeight="1">
      <c r="A858" s="159"/>
      <c r="C858" s="147"/>
      <c r="D858" s="147"/>
      <c r="E858" s="193"/>
      <c r="F858" s="147"/>
      <c r="G858" s="148"/>
    </row>
    <row r="859" spans="1:7" ht="22.5" customHeight="1">
      <c r="A859" s="159"/>
      <c r="C859" s="147"/>
      <c r="D859" s="147"/>
      <c r="E859" s="193"/>
      <c r="F859" s="147"/>
      <c r="G859" s="148"/>
    </row>
    <row r="860" spans="1:7" ht="246" customHeight="1">
      <c r="A860" s="159"/>
      <c r="C860" s="147"/>
      <c r="D860" s="147"/>
      <c r="E860" s="193"/>
      <c r="F860" s="147"/>
      <c r="G860" s="148"/>
    </row>
    <row r="861" spans="1:7" ht="50.1" customHeight="1">
      <c r="A861" s="130" t="s">
        <v>283</v>
      </c>
      <c r="B861" s="132" t="s">
        <v>168</v>
      </c>
      <c r="C861" s="137" t="s">
        <v>169</v>
      </c>
      <c r="D861" s="137" t="s">
        <v>170</v>
      </c>
      <c r="E861" s="195" t="s">
        <v>306</v>
      </c>
      <c r="F861" s="153" t="s">
        <v>437</v>
      </c>
      <c r="G861" s="153" t="s">
        <v>438</v>
      </c>
    </row>
    <row r="862" spans="1:7" ht="22.5" customHeight="1">
      <c r="A862" s="137">
        <v>38</v>
      </c>
      <c r="B862" s="279" t="s">
        <v>78</v>
      </c>
      <c r="C862" s="129" t="s">
        <v>318</v>
      </c>
      <c r="D862" s="129" t="str">
        <f t="shared" ref="D862:D867" si="47">"کيلوگرم"</f>
        <v>کيلوگرم</v>
      </c>
      <c r="E862" s="168">
        <v>0.03</v>
      </c>
      <c r="F862" s="122">
        <f>F840</f>
        <v>6500000</v>
      </c>
      <c r="G862" s="122">
        <f t="shared" si="46"/>
        <v>195000</v>
      </c>
    </row>
    <row r="863" spans="1:7" ht="22.5" customHeight="1">
      <c r="A863" s="138"/>
      <c r="B863" s="280"/>
      <c r="C863" s="129" t="s">
        <v>76</v>
      </c>
      <c r="D863" s="129" t="str">
        <f t="shared" si="47"/>
        <v>کيلوگرم</v>
      </c>
      <c r="E863" s="168">
        <v>0.02</v>
      </c>
      <c r="F863" s="122">
        <f>F843</f>
        <v>500000</v>
      </c>
      <c r="G863" s="122">
        <f t="shared" si="46"/>
        <v>10000</v>
      </c>
    </row>
    <row r="864" spans="1:7" ht="22.5" customHeight="1">
      <c r="A864" s="138"/>
      <c r="B864" s="280"/>
      <c r="C864" s="129" t="s">
        <v>7</v>
      </c>
      <c r="D864" s="129" t="str">
        <f t="shared" si="47"/>
        <v>کيلوگرم</v>
      </c>
      <c r="E864" s="168">
        <v>0.02</v>
      </c>
      <c r="F864" s="122">
        <f>F846</f>
        <v>700000</v>
      </c>
      <c r="G864" s="122">
        <f t="shared" si="46"/>
        <v>14000</v>
      </c>
    </row>
    <row r="865" spans="1:7" ht="22.5" customHeight="1">
      <c r="A865" s="138"/>
      <c r="B865" s="280"/>
      <c r="C865" s="129" t="s">
        <v>49</v>
      </c>
      <c r="D865" s="129" t="str">
        <f t="shared" si="47"/>
        <v>کيلوگرم</v>
      </c>
      <c r="E865" s="168">
        <v>0.1</v>
      </c>
      <c r="F865" s="122">
        <f>F495</f>
        <v>1000000</v>
      </c>
      <c r="G865" s="122">
        <f t="shared" si="46"/>
        <v>100000</v>
      </c>
    </row>
    <row r="866" spans="1:7" ht="22.5" customHeight="1">
      <c r="A866" s="138"/>
      <c r="B866" s="280"/>
      <c r="C866" s="129" t="s">
        <v>17</v>
      </c>
      <c r="D866" s="129" t="str">
        <f t="shared" si="47"/>
        <v>کيلوگرم</v>
      </c>
      <c r="E866" s="168">
        <v>0.03</v>
      </c>
      <c r="F866" s="122">
        <f>F847</f>
        <v>500000</v>
      </c>
      <c r="G866" s="122">
        <f t="shared" si="46"/>
        <v>15000</v>
      </c>
    </row>
    <row r="867" spans="1:7" ht="22.5" customHeight="1">
      <c r="A867" s="138"/>
      <c r="B867" s="280"/>
      <c r="C867" s="129" t="str">
        <f>"برنج ايراني درجه 1"</f>
        <v>برنج ايراني درجه 1</v>
      </c>
      <c r="D867" s="129" t="str">
        <f t="shared" si="47"/>
        <v>کيلوگرم</v>
      </c>
      <c r="E867" s="168">
        <v>0.155</v>
      </c>
      <c r="F867" s="122">
        <f>F844</f>
        <v>900000</v>
      </c>
      <c r="G867" s="122">
        <f t="shared" si="46"/>
        <v>139500</v>
      </c>
    </row>
    <row r="868" spans="1:7" ht="22.5" customHeight="1">
      <c r="A868" s="138"/>
      <c r="B868" s="280"/>
      <c r="C868" s="129" t="str">
        <f>"نان لواش  بسته بندي 80 گرمي"</f>
        <v>نان لواش  بسته بندي 80 گرمي</v>
      </c>
      <c r="D868" s="129" t="s">
        <v>11</v>
      </c>
      <c r="E868" s="168">
        <v>1</v>
      </c>
      <c r="F868" s="122">
        <f>F845</f>
        <v>70000</v>
      </c>
      <c r="G868" s="122">
        <f t="shared" si="46"/>
        <v>70000</v>
      </c>
    </row>
    <row r="869" spans="1:7" ht="22.5" customHeight="1">
      <c r="A869" s="138"/>
      <c r="B869" s="280"/>
      <c r="C869" s="129" t="s">
        <v>26</v>
      </c>
      <c r="D869" s="129" t="s">
        <v>4</v>
      </c>
      <c r="E869" s="168">
        <v>4.0000000000000001E-3</v>
      </c>
      <c r="F869" s="122">
        <f>F851</f>
        <v>500000</v>
      </c>
      <c r="G869" s="122">
        <f t="shared" si="46"/>
        <v>2000</v>
      </c>
    </row>
    <row r="870" spans="1:7" ht="22.5" customHeight="1">
      <c r="A870" s="138"/>
      <c r="B870" s="280"/>
      <c r="C870" s="129" t="s">
        <v>2</v>
      </c>
      <c r="D870" s="129" t="str">
        <f>"کيلوگرم"</f>
        <v>کيلوگرم</v>
      </c>
      <c r="E870" s="168">
        <v>0.02</v>
      </c>
      <c r="F870" s="122">
        <f>F848</f>
        <v>700000</v>
      </c>
      <c r="G870" s="122">
        <f t="shared" si="46"/>
        <v>14000</v>
      </c>
    </row>
    <row r="871" spans="1:7" ht="22.5" customHeight="1">
      <c r="A871" s="138"/>
      <c r="B871" s="280"/>
      <c r="C871" s="129" t="s">
        <v>6</v>
      </c>
      <c r="D871" s="129" t="str">
        <f>"کيلوگرم"</f>
        <v>کيلوگرم</v>
      </c>
      <c r="E871" s="168">
        <v>0.05</v>
      </c>
      <c r="F871" s="122">
        <f>F850</f>
        <v>250000</v>
      </c>
      <c r="G871" s="122">
        <f t="shared" si="46"/>
        <v>12500</v>
      </c>
    </row>
    <row r="872" spans="1:7" ht="22.5" customHeight="1">
      <c r="A872" s="138"/>
      <c r="B872" s="280"/>
      <c r="C872" s="112" t="s">
        <v>370</v>
      </c>
      <c r="D872" s="129" t="s">
        <v>173</v>
      </c>
      <c r="E872" s="168">
        <v>1</v>
      </c>
      <c r="F872" s="122">
        <f>F852</f>
        <v>10000</v>
      </c>
      <c r="G872" s="122">
        <f t="shared" si="46"/>
        <v>10000</v>
      </c>
    </row>
    <row r="873" spans="1:7" ht="22.5" customHeight="1">
      <c r="A873" s="138"/>
      <c r="B873" s="280"/>
      <c r="C873" s="294" t="s">
        <v>400</v>
      </c>
      <c r="D873" s="295"/>
      <c r="E873" s="295"/>
      <c r="F873" s="296"/>
      <c r="G873" s="127">
        <f>SUM(G862:G872)</f>
        <v>582000</v>
      </c>
    </row>
    <row r="874" spans="1:7" ht="22.5" customHeight="1">
      <c r="A874" s="138"/>
      <c r="B874" s="280"/>
      <c r="C874" s="252" t="s">
        <v>529</v>
      </c>
      <c r="D874" s="252"/>
      <c r="E874" s="252"/>
      <c r="F874" s="252"/>
      <c r="G874" s="122">
        <f>G854</f>
        <v>21000</v>
      </c>
    </row>
    <row r="875" spans="1:7" ht="22.5" customHeight="1">
      <c r="A875" s="138"/>
      <c r="B875" s="280"/>
      <c r="C875" s="252" t="s">
        <v>530</v>
      </c>
      <c r="D875" s="252"/>
      <c r="E875" s="252"/>
      <c r="F875" s="252"/>
      <c r="G875" s="122">
        <f>G855</f>
        <v>190000</v>
      </c>
    </row>
    <row r="876" spans="1:7" ht="22.5" customHeight="1" thickBot="1">
      <c r="A876" s="138"/>
      <c r="B876" s="280"/>
      <c r="C876" s="253" t="s">
        <v>531</v>
      </c>
      <c r="D876" s="253"/>
      <c r="E876" s="253"/>
      <c r="F876" s="253"/>
      <c r="G876" s="150">
        <f>(G873+G874+G875)*8%</f>
        <v>63440</v>
      </c>
    </row>
    <row r="877" spans="1:7" ht="22.5" customHeight="1" thickBot="1">
      <c r="A877" s="138"/>
      <c r="B877" s="282"/>
      <c r="C877" s="257" t="s">
        <v>532</v>
      </c>
      <c r="D877" s="258"/>
      <c r="E877" s="258"/>
      <c r="F877" s="259"/>
      <c r="G877" s="189">
        <f>SUM(G873:G876)+50000</f>
        <v>906440</v>
      </c>
    </row>
    <row r="878" spans="1:7" ht="22.5" customHeight="1">
      <c r="A878" s="159"/>
      <c r="C878" s="147"/>
      <c r="D878" s="147"/>
      <c r="E878" s="193"/>
      <c r="F878" s="147"/>
      <c r="G878" s="148"/>
    </row>
    <row r="879" spans="1:7" ht="22.5" customHeight="1">
      <c r="A879" s="159"/>
      <c r="C879" s="147"/>
      <c r="D879" s="147"/>
      <c r="E879" s="193"/>
      <c r="F879" s="147"/>
      <c r="G879" s="148"/>
    </row>
    <row r="880" spans="1:7" ht="286.5" customHeight="1">
      <c r="A880" s="159"/>
      <c r="C880" s="147"/>
      <c r="D880" s="147"/>
      <c r="E880" s="193"/>
      <c r="F880" s="147"/>
      <c r="G880" s="148"/>
    </row>
    <row r="881" spans="1:7" ht="50.1" customHeight="1">
      <c r="A881" s="130" t="s">
        <v>283</v>
      </c>
      <c r="B881" s="132" t="s">
        <v>168</v>
      </c>
      <c r="C881" s="137" t="s">
        <v>169</v>
      </c>
      <c r="D881" s="137" t="s">
        <v>170</v>
      </c>
      <c r="E881" s="195" t="s">
        <v>306</v>
      </c>
      <c r="F881" s="153" t="s">
        <v>437</v>
      </c>
      <c r="G881" s="153" t="s">
        <v>438</v>
      </c>
    </row>
    <row r="882" spans="1:7" ht="22.5" customHeight="1">
      <c r="A882" s="137">
        <v>39</v>
      </c>
      <c r="B882" s="279" t="s">
        <v>79</v>
      </c>
      <c r="C882" s="129" t="s">
        <v>318</v>
      </c>
      <c r="D882" s="129" t="str">
        <f>"کيلوگرم"</f>
        <v>کيلوگرم</v>
      </c>
      <c r="E882" s="168">
        <v>0.06</v>
      </c>
      <c r="F882" s="122">
        <f>F862</f>
        <v>6500000</v>
      </c>
      <c r="G882" s="122">
        <f t="shared" si="46"/>
        <v>390000</v>
      </c>
    </row>
    <row r="883" spans="1:7" ht="22.5" customHeight="1">
      <c r="A883" s="138"/>
      <c r="B883" s="280"/>
      <c r="C883" s="129" t="str">
        <f>"برنج ايراني درجه 1"</f>
        <v>برنج ايراني درجه 1</v>
      </c>
      <c r="D883" s="129" t="str">
        <f>"کيلوگرم"</f>
        <v>کيلوگرم</v>
      </c>
      <c r="E883" s="168">
        <v>0.155</v>
      </c>
      <c r="F883" s="122">
        <f>F867</f>
        <v>900000</v>
      </c>
      <c r="G883" s="122">
        <f t="shared" si="46"/>
        <v>139500</v>
      </c>
    </row>
    <row r="884" spans="1:7" ht="22.5" customHeight="1">
      <c r="A884" s="138"/>
      <c r="B884" s="280"/>
      <c r="C884" s="129" t="s">
        <v>17</v>
      </c>
      <c r="D884" s="129" t="str">
        <f>"کيلوگرم"</f>
        <v>کيلوگرم</v>
      </c>
      <c r="E884" s="168">
        <v>0.03</v>
      </c>
      <c r="F884" s="122">
        <f>F866</f>
        <v>500000</v>
      </c>
      <c r="G884" s="122">
        <f t="shared" si="46"/>
        <v>15000</v>
      </c>
    </row>
    <row r="885" spans="1:7" ht="22.5" customHeight="1">
      <c r="A885" s="138"/>
      <c r="B885" s="280"/>
      <c r="C885" s="129" t="s">
        <v>7</v>
      </c>
      <c r="D885" s="129" t="str">
        <f>"کيلوگرم"</f>
        <v>کيلوگرم</v>
      </c>
      <c r="E885" s="168">
        <v>0.02</v>
      </c>
      <c r="F885" s="122">
        <f>F864</f>
        <v>700000</v>
      </c>
      <c r="G885" s="122">
        <f t="shared" si="46"/>
        <v>14000</v>
      </c>
    </row>
    <row r="886" spans="1:7" ht="22.5" customHeight="1">
      <c r="A886" s="138"/>
      <c r="B886" s="280"/>
      <c r="C886" s="129" t="s">
        <v>55</v>
      </c>
      <c r="D886" s="129" t="str">
        <f>"کيلوگرم"</f>
        <v>کيلوگرم</v>
      </c>
      <c r="E886" s="168">
        <v>0.08</v>
      </c>
      <c r="F886" s="122">
        <f>F807</f>
        <v>800000</v>
      </c>
      <c r="G886" s="122">
        <f t="shared" si="46"/>
        <v>64000</v>
      </c>
    </row>
    <row r="887" spans="1:7" ht="22.5" customHeight="1">
      <c r="A887" s="138"/>
      <c r="B887" s="280"/>
      <c r="C887" s="129" t="str">
        <f>"نان لواش  بسته بندي 80 گرمي"</f>
        <v>نان لواش  بسته بندي 80 گرمي</v>
      </c>
      <c r="D887" s="129" t="s">
        <v>11</v>
      </c>
      <c r="E887" s="168">
        <v>1</v>
      </c>
      <c r="F887" s="122">
        <f>F868</f>
        <v>70000</v>
      </c>
      <c r="G887" s="122">
        <f t="shared" si="46"/>
        <v>70000</v>
      </c>
    </row>
    <row r="888" spans="1:7" ht="22.5" customHeight="1">
      <c r="A888" s="138"/>
      <c r="B888" s="280"/>
      <c r="C888" s="129" t="s">
        <v>6</v>
      </c>
      <c r="D888" s="129" t="str">
        <f>"کيلوگرم"</f>
        <v>کيلوگرم</v>
      </c>
      <c r="E888" s="168">
        <v>0.05</v>
      </c>
      <c r="F888" s="122">
        <f>F871</f>
        <v>250000</v>
      </c>
      <c r="G888" s="122">
        <f t="shared" si="46"/>
        <v>12500</v>
      </c>
    </row>
    <row r="889" spans="1:7" ht="22.5" customHeight="1">
      <c r="A889" s="138"/>
      <c r="B889" s="280"/>
      <c r="C889" s="129" t="s">
        <v>2</v>
      </c>
      <c r="D889" s="129" t="str">
        <f>"کيلوگرم"</f>
        <v>کيلوگرم</v>
      </c>
      <c r="E889" s="168">
        <v>0.02</v>
      </c>
      <c r="F889" s="122">
        <f>F870</f>
        <v>700000</v>
      </c>
      <c r="G889" s="122">
        <f t="shared" si="46"/>
        <v>14000</v>
      </c>
    </row>
    <row r="890" spans="1:7" ht="22.5" customHeight="1">
      <c r="A890" s="138"/>
      <c r="B890" s="280"/>
      <c r="C890" s="129" t="s">
        <v>3</v>
      </c>
      <c r="D890" s="129" t="s">
        <v>4</v>
      </c>
      <c r="E890" s="168">
        <v>0.01</v>
      </c>
      <c r="F890" s="122">
        <f>F849</f>
        <v>500000</v>
      </c>
      <c r="G890" s="122">
        <f t="shared" si="46"/>
        <v>5000</v>
      </c>
    </row>
    <row r="891" spans="1:7" ht="22.5" customHeight="1" thickBot="1">
      <c r="A891" s="138"/>
      <c r="B891" s="280"/>
      <c r="C891" s="118" t="s">
        <v>370</v>
      </c>
      <c r="D891" s="119" t="s">
        <v>173</v>
      </c>
      <c r="E891" s="196">
        <v>1</v>
      </c>
      <c r="F891" s="179">
        <f>F872</f>
        <v>10000</v>
      </c>
      <c r="G891" s="179">
        <f t="shared" si="46"/>
        <v>10000</v>
      </c>
    </row>
    <row r="892" spans="1:7" ht="22.5" customHeight="1" thickBot="1">
      <c r="A892" s="138"/>
      <c r="B892" s="281"/>
      <c r="C892" s="249" t="s">
        <v>400</v>
      </c>
      <c r="D892" s="250"/>
      <c r="E892" s="250"/>
      <c r="F892" s="251"/>
      <c r="G892" s="152">
        <f>SUM(G882:G891)</f>
        <v>734000</v>
      </c>
    </row>
    <row r="893" spans="1:7" ht="22.5" customHeight="1">
      <c r="A893" s="138"/>
      <c r="B893" s="280"/>
      <c r="C893" s="248" t="s">
        <v>529</v>
      </c>
      <c r="D893" s="248"/>
      <c r="E893" s="248"/>
      <c r="F893" s="248"/>
      <c r="G893" s="143">
        <f>G874</f>
        <v>21000</v>
      </c>
    </row>
    <row r="894" spans="1:7" ht="22.5" customHeight="1">
      <c r="A894" s="138"/>
      <c r="B894" s="280"/>
      <c r="C894" s="252" t="s">
        <v>530</v>
      </c>
      <c r="D894" s="252"/>
      <c r="E894" s="252"/>
      <c r="F894" s="252"/>
      <c r="G894" s="122">
        <f>G875</f>
        <v>190000</v>
      </c>
    </row>
    <row r="895" spans="1:7" ht="22.5" customHeight="1" thickBot="1">
      <c r="A895" s="138"/>
      <c r="B895" s="280"/>
      <c r="C895" s="253" t="s">
        <v>531</v>
      </c>
      <c r="D895" s="253"/>
      <c r="E895" s="253"/>
      <c r="F895" s="253"/>
      <c r="G895" s="150">
        <f>(G892+G893+G894)*8%</f>
        <v>75600</v>
      </c>
    </row>
    <row r="896" spans="1:7" ht="22.5" customHeight="1" thickBot="1">
      <c r="A896" s="138"/>
      <c r="B896" s="282"/>
      <c r="C896" s="254" t="s">
        <v>532</v>
      </c>
      <c r="D896" s="255"/>
      <c r="E896" s="255"/>
      <c r="F896" s="255"/>
      <c r="G896" s="128">
        <f>SUM(G892:G895)</f>
        <v>1020600</v>
      </c>
    </row>
    <row r="897" spans="1:7" ht="22.5" customHeight="1">
      <c r="A897" s="159"/>
      <c r="C897" s="147"/>
      <c r="D897" s="147"/>
      <c r="E897" s="193"/>
      <c r="F897" s="147"/>
      <c r="G897" s="148"/>
    </row>
    <row r="898" spans="1:7" ht="22.5" customHeight="1">
      <c r="A898" s="159"/>
      <c r="C898" s="147"/>
      <c r="D898" s="147"/>
      <c r="E898" s="193"/>
      <c r="F898" s="147"/>
      <c r="G898" s="148"/>
    </row>
    <row r="899" spans="1:7" ht="312" customHeight="1">
      <c r="A899" s="159"/>
      <c r="C899" s="147"/>
      <c r="D899" s="147"/>
      <c r="E899" s="193"/>
      <c r="F899" s="147"/>
      <c r="G899" s="148"/>
    </row>
    <row r="900" spans="1:7" ht="50.1" customHeight="1">
      <c r="A900" s="130" t="s">
        <v>283</v>
      </c>
      <c r="B900" s="132" t="s">
        <v>168</v>
      </c>
      <c r="C900" s="137" t="s">
        <v>169</v>
      </c>
      <c r="D900" s="137" t="s">
        <v>170</v>
      </c>
      <c r="E900" s="195" t="s">
        <v>306</v>
      </c>
      <c r="F900" s="153" t="s">
        <v>437</v>
      </c>
      <c r="G900" s="153" t="s">
        <v>438</v>
      </c>
    </row>
    <row r="901" spans="1:7" ht="22.5" customHeight="1">
      <c r="A901" s="135">
        <v>40</v>
      </c>
      <c r="B901" s="275" t="s">
        <v>242</v>
      </c>
      <c r="C901" s="129" t="str">
        <f>"برنج ايراني درجه 1"</f>
        <v>برنج ايراني درجه 1</v>
      </c>
      <c r="D901" s="129" t="str">
        <f t="shared" ref="D901:D908" si="48">"کيلوگرم"</f>
        <v>کيلوگرم</v>
      </c>
      <c r="E901" s="168">
        <v>0.155</v>
      </c>
      <c r="F901" s="122">
        <f>F883</f>
        <v>900000</v>
      </c>
      <c r="G901" s="122">
        <f t="shared" si="46"/>
        <v>139500</v>
      </c>
    </row>
    <row r="902" spans="1:7" ht="22.5" customHeight="1">
      <c r="A902" s="136"/>
      <c r="B902" s="276"/>
      <c r="C902" s="129" t="s">
        <v>287</v>
      </c>
      <c r="D902" s="129" t="str">
        <f t="shared" si="48"/>
        <v>کيلوگرم</v>
      </c>
      <c r="E902" s="168">
        <v>1.4999999999999999E-2</v>
      </c>
      <c r="F902" s="122">
        <f>F809</f>
        <v>5000</v>
      </c>
      <c r="G902" s="122">
        <f t="shared" si="46"/>
        <v>75</v>
      </c>
    </row>
    <row r="903" spans="1:7" ht="22.5" customHeight="1">
      <c r="A903" s="136"/>
      <c r="B903" s="276"/>
      <c r="C903" s="112" t="s">
        <v>238</v>
      </c>
      <c r="D903" s="129" t="str">
        <f t="shared" si="48"/>
        <v>کيلوگرم</v>
      </c>
      <c r="E903" s="168">
        <v>0.06</v>
      </c>
      <c r="F903" s="122">
        <f>F888</f>
        <v>250000</v>
      </c>
      <c r="G903" s="122">
        <f t="shared" si="46"/>
        <v>15000</v>
      </c>
    </row>
    <row r="904" spans="1:7" ht="22.5" customHeight="1">
      <c r="A904" s="136"/>
      <c r="B904" s="276"/>
      <c r="C904" s="112" t="s">
        <v>180</v>
      </c>
      <c r="D904" s="129" t="str">
        <f t="shared" si="48"/>
        <v>کيلوگرم</v>
      </c>
      <c r="E904" s="168">
        <v>0.04</v>
      </c>
      <c r="F904" s="122">
        <f>F885</f>
        <v>700000</v>
      </c>
      <c r="G904" s="122">
        <f t="shared" si="46"/>
        <v>28000</v>
      </c>
    </row>
    <row r="905" spans="1:7" ht="22.5" customHeight="1">
      <c r="A905" s="136"/>
      <c r="B905" s="276"/>
      <c r="C905" s="112" t="s">
        <v>229</v>
      </c>
      <c r="D905" s="129" t="str">
        <f t="shared" si="48"/>
        <v>کيلوگرم</v>
      </c>
      <c r="E905" s="168">
        <v>0.02</v>
      </c>
      <c r="F905" s="122">
        <f>F889</f>
        <v>700000</v>
      </c>
      <c r="G905" s="122">
        <f t="shared" si="46"/>
        <v>14000</v>
      </c>
    </row>
    <row r="906" spans="1:7" ht="22.5" customHeight="1">
      <c r="A906" s="136"/>
      <c r="B906" s="276"/>
      <c r="C906" s="112" t="s">
        <v>290</v>
      </c>
      <c r="D906" s="129" t="str">
        <f t="shared" si="48"/>
        <v>کيلوگرم</v>
      </c>
      <c r="E906" s="168">
        <v>0.06</v>
      </c>
      <c r="F906" s="122">
        <f>F804</f>
        <v>500000</v>
      </c>
      <c r="G906" s="122">
        <f t="shared" si="46"/>
        <v>30000</v>
      </c>
    </row>
    <row r="907" spans="1:7" ht="22.5" customHeight="1">
      <c r="A907" s="136"/>
      <c r="B907" s="276"/>
      <c r="C907" s="112" t="s">
        <v>325</v>
      </c>
      <c r="D907" s="129" t="str">
        <f t="shared" si="48"/>
        <v>کيلوگرم</v>
      </c>
      <c r="E907" s="168">
        <v>0.08</v>
      </c>
      <c r="F907" s="122">
        <f>F778</f>
        <v>1000000</v>
      </c>
      <c r="G907" s="122">
        <f t="shared" si="46"/>
        <v>80000</v>
      </c>
    </row>
    <row r="908" spans="1:7" ht="22.5" customHeight="1">
      <c r="A908" s="136"/>
      <c r="B908" s="276"/>
      <c r="C908" s="112" t="s">
        <v>51</v>
      </c>
      <c r="D908" s="129" t="str">
        <f t="shared" si="48"/>
        <v>کيلوگرم</v>
      </c>
      <c r="E908" s="168">
        <v>0.03</v>
      </c>
      <c r="F908" s="122">
        <f>F805</f>
        <v>900000</v>
      </c>
      <c r="G908" s="122">
        <f t="shared" si="46"/>
        <v>27000</v>
      </c>
    </row>
    <row r="909" spans="1:7" ht="22.5" customHeight="1">
      <c r="A909" s="136"/>
      <c r="B909" s="276"/>
      <c r="C909" s="129" t="str">
        <f>"نان لواش  بسته بندي 80 گرمي"</f>
        <v>نان لواش  بسته بندي 80 گرمي</v>
      </c>
      <c r="D909" s="113" t="s">
        <v>10</v>
      </c>
      <c r="E909" s="168">
        <v>1</v>
      </c>
      <c r="F909" s="122">
        <f>F887</f>
        <v>70000</v>
      </c>
      <c r="G909" s="122">
        <f t="shared" si="46"/>
        <v>70000</v>
      </c>
    </row>
    <row r="910" spans="1:7" ht="22.5" customHeight="1">
      <c r="A910" s="136"/>
      <c r="B910" s="276"/>
      <c r="C910" s="112" t="s">
        <v>370</v>
      </c>
      <c r="D910" s="112" t="s">
        <v>173</v>
      </c>
      <c r="E910" s="168">
        <v>1</v>
      </c>
      <c r="F910" s="122">
        <f>F891</f>
        <v>10000</v>
      </c>
      <c r="G910" s="122">
        <f t="shared" si="46"/>
        <v>10000</v>
      </c>
    </row>
    <row r="911" spans="1:7" ht="22.5" customHeight="1">
      <c r="A911" s="138"/>
      <c r="B911" s="276"/>
      <c r="C911" s="294" t="s">
        <v>400</v>
      </c>
      <c r="D911" s="295"/>
      <c r="E911" s="295"/>
      <c r="F911" s="296"/>
      <c r="G911" s="127">
        <f>SUM(G901:G910)</f>
        <v>413575</v>
      </c>
    </row>
    <row r="912" spans="1:7" ht="22.5" customHeight="1">
      <c r="A912" s="138"/>
      <c r="B912" s="276"/>
      <c r="C912" s="252" t="s">
        <v>529</v>
      </c>
      <c r="D912" s="252"/>
      <c r="E912" s="252"/>
      <c r="F912" s="252"/>
      <c r="G912" s="122">
        <f>G893</f>
        <v>21000</v>
      </c>
    </row>
    <row r="913" spans="1:7" ht="22.5" customHeight="1">
      <c r="A913" s="138"/>
      <c r="B913" s="276"/>
      <c r="C913" s="252" t="s">
        <v>530</v>
      </c>
      <c r="D913" s="252"/>
      <c r="E913" s="252"/>
      <c r="F913" s="252"/>
      <c r="G913" s="122">
        <f>G894</f>
        <v>190000</v>
      </c>
    </row>
    <row r="914" spans="1:7" ht="22.5" customHeight="1" thickBot="1">
      <c r="A914" s="138"/>
      <c r="B914" s="276"/>
      <c r="C914" s="253" t="s">
        <v>531</v>
      </c>
      <c r="D914" s="253"/>
      <c r="E914" s="253"/>
      <c r="F914" s="253"/>
      <c r="G914" s="150">
        <f>(G911+G912+G913)*8%</f>
        <v>49966</v>
      </c>
    </row>
    <row r="915" spans="1:7" ht="22.5" customHeight="1" thickBot="1">
      <c r="A915" s="138"/>
      <c r="B915" s="278"/>
      <c r="C915" s="257" t="s">
        <v>532</v>
      </c>
      <c r="D915" s="258"/>
      <c r="E915" s="258"/>
      <c r="F915" s="258"/>
      <c r="G915" s="190">
        <f>SUM(G911:G914)</f>
        <v>674541</v>
      </c>
    </row>
    <row r="916" spans="1:7" ht="22.5" customHeight="1">
      <c r="A916" s="159"/>
      <c r="C916" s="147"/>
      <c r="D916" s="147"/>
      <c r="E916" s="193"/>
      <c r="F916" s="147"/>
      <c r="G916" s="148"/>
    </row>
    <row r="917" spans="1:7" ht="22.5" customHeight="1">
      <c r="A917" s="159"/>
      <c r="C917" s="147"/>
      <c r="D917" s="147"/>
      <c r="E917" s="193"/>
      <c r="F917" s="147"/>
      <c r="G917" s="148"/>
    </row>
    <row r="918" spans="1:7" ht="314.25" customHeight="1">
      <c r="A918" s="159"/>
      <c r="C918" s="147"/>
      <c r="D918" s="147"/>
      <c r="E918" s="193"/>
      <c r="F918" s="147"/>
      <c r="G918" s="148"/>
    </row>
    <row r="919" spans="1:7" ht="50.1" customHeight="1">
      <c r="A919" s="130" t="s">
        <v>283</v>
      </c>
      <c r="B919" s="132" t="s">
        <v>168</v>
      </c>
      <c r="C919" s="137" t="s">
        <v>169</v>
      </c>
      <c r="D919" s="137" t="s">
        <v>170</v>
      </c>
      <c r="E919" s="195" t="s">
        <v>306</v>
      </c>
      <c r="F919" s="153" t="s">
        <v>437</v>
      </c>
      <c r="G919" s="153" t="s">
        <v>438</v>
      </c>
    </row>
    <row r="920" spans="1:7" ht="22.5" customHeight="1">
      <c r="A920" s="135">
        <v>41</v>
      </c>
      <c r="B920" s="275" t="s">
        <v>315</v>
      </c>
      <c r="C920" s="129" t="str">
        <f>"برنج ايراني درجه 1"</f>
        <v>برنج ايراني درجه 1</v>
      </c>
      <c r="D920" s="129" t="str">
        <f>"کيلوگرم"</f>
        <v>کيلوگرم</v>
      </c>
      <c r="E920" s="168">
        <v>0.155</v>
      </c>
      <c r="F920" s="122">
        <f>F901</f>
        <v>900000</v>
      </c>
      <c r="G920" s="122">
        <f t="shared" si="46"/>
        <v>139500</v>
      </c>
    </row>
    <row r="921" spans="1:7" ht="22.5" customHeight="1">
      <c r="A921" s="136"/>
      <c r="B921" s="276"/>
      <c r="C921" s="112" t="s">
        <v>238</v>
      </c>
      <c r="D921" s="129" t="str">
        <f>"کيلوگرم"</f>
        <v>کيلوگرم</v>
      </c>
      <c r="E921" s="168">
        <v>0.06</v>
      </c>
      <c r="F921" s="122">
        <f>F903</f>
        <v>250000</v>
      </c>
      <c r="G921" s="122">
        <f t="shared" si="46"/>
        <v>15000</v>
      </c>
    </row>
    <row r="922" spans="1:7" ht="22.5" customHeight="1">
      <c r="A922" s="136"/>
      <c r="B922" s="276"/>
      <c r="C922" s="129" t="s">
        <v>113</v>
      </c>
      <c r="D922" s="129" t="str">
        <f>"کيلوگرم"</f>
        <v>کيلوگرم</v>
      </c>
      <c r="E922" s="168">
        <v>0.05</v>
      </c>
      <c r="F922" s="122">
        <f>'مواد غذایی'!H11</f>
        <v>1000000</v>
      </c>
      <c r="G922" s="122">
        <f t="shared" si="46"/>
        <v>50000</v>
      </c>
    </row>
    <row r="923" spans="1:7" ht="22.5" customHeight="1">
      <c r="A923" s="136"/>
      <c r="B923" s="276"/>
      <c r="C923" s="112" t="s">
        <v>229</v>
      </c>
      <c r="D923" s="129" t="str">
        <f>"کيلوگرم"</f>
        <v>کيلوگرم</v>
      </c>
      <c r="E923" s="168">
        <v>0.02</v>
      </c>
      <c r="F923" s="122">
        <f>F905</f>
        <v>700000</v>
      </c>
      <c r="G923" s="122">
        <f t="shared" ref="G923:G1028" si="49">F923*E923</f>
        <v>14000</v>
      </c>
    </row>
    <row r="924" spans="1:7" ht="22.5" customHeight="1">
      <c r="A924" s="136"/>
      <c r="B924" s="276"/>
      <c r="C924" s="112" t="s">
        <v>187</v>
      </c>
      <c r="D924" s="113" t="s">
        <v>16</v>
      </c>
      <c r="E924" s="168">
        <v>1E-3</v>
      </c>
      <c r="F924" s="122">
        <f>'مواد غذایی'!H25</f>
        <v>30000</v>
      </c>
      <c r="G924" s="122">
        <f t="shared" si="49"/>
        <v>30</v>
      </c>
    </row>
    <row r="925" spans="1:7" ht="22.5" customHeight="1">
      <c r="A925" s="136"/>
      <c r="B925" s="276"/>
      <c r="C925" s="112" t="s">
        <v>39</v>
      </c>
      <c r="D925" s="129" t="str">
        <f>"کيلوگرم"</f>
        <v>کيلوگرم</v>
      </c>
      <c r="E925" s="168">
        <v>0.04</v>
      </c>
      <c r="F925" s="122">
        <f>F842</f>
        <v>900000</v>
      </c>
      <c r="G925" s="122">
        <f t="shared" si="49"/>
        <v>36000</v>
      </c>
    </row>
    <row r="926" spans="1:7" ht="22.5" customHeight="1">
      <c r="A926" s="136"/>
      <c r="B926" s="276"/>
      <c r="C926" s="112" t="s">
        <v>188</v>
      </c>
      <c r="D926" s="129" t="str">
        <f>"کيلوگرم"</f>
        <v>کيلوگرم</v>
      </c>
      <c r="E926" s="168">
        <v>2.5000000000000001E-2</v>
      </c>
      <c r="F926" s="122">
        <f>'مواد غذایی'!H34</f>
        <v>1000000</v>
      </c>
      <c r="G926" s="122">
        <f t="shared" si="49"/>
        <v>25000</v>
      </c>
    </row>
    <row r="927" spans="1:7" ht="22.5" customHeight="1">
      <c r="A927" s="136"/>
      <c r="B927" s="276"/>
      <c r="C927" s="129" t="str">
        <f>"نان لواش  بسته بندي 80 گرمي"</f>
        <v>نان لواش  بسته بندي 80 گرمي</v>
      </c>
      <c r="D927" s="113" t="s">
        <v>10</v>
      </c>
      <c r="E927" s="168">
        <v>1</v>
      </c>
      <c r="F927" s="122">
        <f>F909</f>
        <v>70000</v>
      </c>
      <c r="G927" s="122">
        <f t="shared" si="49"/>
        <v>70000</v>
      </c>
    </row>
    <row r="928" spans="1:7" ht="22.5" customHeight="1" thickBot="1">
      <c r="A928" s="136"/>
      <c r="B928" s="276"/>
      <c r="C928" s="118" t="s">
        <v>370</v>
      </c>
      <c r="D928" s="118" t="s">
        <v>173</v>
      </c>
      <c r="E928" s="196">
        <v>1</v>
      </c>
      <c r="F928" s="179">
        <f>F910</f>
        <v>10000</v>
      </c>
      <c r="G928" s="179">
        <f t="shared" si="49"/>
        <v>10000</v>
      </c>
    </row>
    <row r="929" spans="1:7" ht="22.5" customHeight="1" thickBot="1">
      <c r="A929" s="138"/>
      <c r="B929" s="277"/>
      <c r="C929" s="249" t="s">
        <v>400</v>
      </c>
      <c r="D929" s="250"/>
      <c r="E929" s="250"/>
      <c r="F929" s="251"/>
      <c r="G929" s="152">
        <f>SUM(G920:G928)</f>
        <v>359530</v>
      </c>
    </row>
    <row r="930" spans="1:7" ht="22.5" customHeight="1">
      <c r="A930" s="138"/>
      <c r="B930" s="276"/>
      <c r="C930" s="248" t="s">
        <v>529</v>
      </c>
      <c r="D930" s="248"/>
      <c r="E930" s="248"/>
      <c r="F930" s="248"/>
      <c r="G930" s="143">
        <f>G912</f>
        <v>21000</v>
      </c>
    </row>
    <row r="931" spans="1:7" ht="22.5" customHeight="1">
      <c r="A931" s="138"/>
      <c r="B931" s="276"/>
      <c r="C931" s="252" t="s">
        <v>530</v>
      </c>
      <c r="D931" s="252"/>
      <c r="E931" s="252"/>
      <c r="F931" s="252"/>
      <c r="G931" s="122">
        <f>G913</f>
        <v>190000</v>
      </c>
    </row>
    <row r="932" spans="1:7" ht="22.5" customHeight="1" thickBot="1">
      <c r="A932" s="138"/>
      <c r="B932" s="276"/>
      <c r="C932" s="253" t="s">
        <v>531</v>
      </c>
      <c r="D932" s="253"/>
      <c r="E932" s="253"/>
      <c r="F932" s="253"/>
      <c r="G932" s="150">
        <f>(G929+G930+G931)*8%</f>
        <v>45642.400000000001</v>
      </c>
    </row>
    <row r="933" spans="1:7" ht="22.5" customHeight="1" thickBot="1">
      <c r="A933" s="138"/>
      <c r="B933" s="278"/>
      <c r="C933" s="254" t="s">
        <v>532</v>
      </c>
      <c r="D933" s="255"/>
      <c r="E933" s="255"/>
      <c r="F933" s="255"/>
      <c r="G933" s="128">
        <f>SUM(G929:G932)</f>
        <v>616172.4</v>
      </c>
    </row>
    <row r="934" spans="1:7" ht="22.5" customHeight="1">
      <c r="A934" s="159"/>
      <c r="C934" s="147"/>
      <c r="D934" s="147"/>
      <c r="E934" s="193"/>
      <c r="F934" s="147"/>
      <c r="G934" s="148"/>
    </row>
    <row r="935" spans="1:7" ht="22.5" customHeight="1">
      <c r="A935" s="159"/>
      <c r="C935" s="147"/>
      <c r="D935" s="147"/>
      <c r="E935" s="193"/>
      <c r="F935" s="147"/>
      <c r="G935" s="148"/>
    </row>
    <row r="936" spans="1:7" ht="334.5" customHeight="1">
      <c r="A936" s="159"/>
      <c r="C936" s="147"/>
      <c r="D936" s="147"/>
      <c r="E936" s="193"/>
      <c r="F936" s="147"/>
      <c r="G936" s="148"/>
    </row>
    <row r="937" spans="1:7" ht="50.1" customHeight="1">
      <c r="A937" s="130" t="s">
        <v>283</v>
      </c>
      <c r="B937" s="132" t="s">
        <v>168</v>
      </c>
      <c r="C937" s="137" t="s">
        <v>169</v>
      </c>
      <c r="D937" s="137" t="s">
        <v>170</v>
      </c>
      <c r="E937" s="195" t="s">
        <v>306</v>
      </c>
      <c r="F937" s="153" t="s">
        <v>437</v>
      </c>
      <c r="G937" s="153" t="s">
        <v>438</v>
      </c>
    </row>
    <row r="938" spans="1:7" ht="22.5" customHeight="1">
      <c r="A938" s="135">
        <v>42</v>
      </c>
      <c r="B938" s="275" t="s">
        <v>369</v>
      </c>
      <c r="C938" s="129" t="str">
        <f>"برنج ايراني درجه 1"</f>
        <v>برنج ايراني درجه 1</v>
      </c>
      <c r="D938" s="129" t="str">
        <f t="shared" ref="D938:D944" si="50">"کيلوگرم"</f>
        <v>کيلوگرم</v>
      </c>
      <c r="E938" s="168">
        <v>0.11</v>
      </c>
      <c r="F938" s="122">
        <f>F920</f>
        <v>900000</v>
      </c>
      <c r="G938" s="122">
        <f t="shared" si="49"/>
        <v>99000</v>
      </c>
    </row>
    <row r="939" spans="1:7" ht="22.5" customHeight="1">
      <c r="A939" s="136"/>
      <c r="B939" s="276"/>
      <c r="C939" s="112" t="s">
        <v>113</v>
      </c>
      <c r="D939" s="129" t="str">
        <f t="shared" si="50"/>
        <v>کيلوگرم</v>
      </c>
      <c r="E939" s="168">
        <v>0.06</v>
      </c>
      <c r="F939" s="122">
        <f>F922</f>
        <v>1000000</v>
      </c>
      <c r="G939" s="122">
        <f t="shared" si="49"/>
        <v>60000</v>
      </c>
    </row>
    <row r="940" spans="1:7" ht="22.5" customHeight="1">
      <c r="A940" s="136"/>
      <c r="B940" s="276"/>
      <c r="C940" s="112" t="s">
        <v>130</v>
      </c>
      <c r="D940" s="129" t="str">
        <f t="shared" si="50"/>
        <v>کيلوگرم</v>
      </c>
      <c r="E940" s="168">
        <v>0.03</v>
      </c>
      <c r="F940" s="122">
        <f>'مواد غذایی'!H17</f>
        <v>500000</v>
      </c>
      <c r="G940" s="122">
        <f t="shared" si="49"/>
        <v>15000</v>
      </c>
    </row>
    <row r="941" spans="1:7" ht="22.5" customHeight="1">
      <c r="A941" s="136"/>
      <c r="B941" s="276"/>
      <c r="C941" s="112" t="s">
        <v>180</v>
      </c>
      <c r="D941" s="129" t="str">
        <f t="shared" si="50"/>
        <v>کيلوگرم</v>
      </c>
      <c r="E941" s="168">
        <v>0.02</v>
      </c>
      <c r="F941" s="122">
        <f>F904</f>
        <v>700000</v>
      </c>
      <c r="G941" s="122">
        <f t="shared" si="49"/>
        <v>14000</v>
      </c>
    </row>
    <row r="942" spans="1:7" ht="22.5" customHeight="1">
      <c r="A942" s="136"/>
      <c r="B942" s="276"/>
      <c r="C942" s="112" t="s">
        <v>229</v>
      </c>
      <c r="D942" s="129" t="str">
        <f t="shared" si="50"/>
        <v>کيلوگرم</v>
      </c>
      <c r="E942" s="168">
        <v>0.02</v>
      </c>
      <c r="F942" s="122">
        <f>F923</f>
        <v>700000</v>
      </c>
      <c r="G942" s="122">
        <f t="shared" si="49"/>
        <v>14000</v>
      </c>
    </row>
    <row r="943" spans="1:7" ht="22.5" customHeight="1">
      <c r="A943" s="136"/>
      <c r="B943" s="276"/>
      <c r="C943" s="112" t="s">
        <v>188</v>
      </c>
      <c r="D943" s="129" t="str">
        <f t="shared" si="50"/>
        <v>کيلوگرم</v>
      </c>
      <c r="E943" s="168">
        <v>0.03</v>
      </c>
      <c r="F943" s="122">
        <f>F926</f>
        <v>1000000</v>
      </c>
      <c r="G943" s="122">
        <f t="shared" si="49"/>
        <v>30000</v>
      </c>
    </row>
    <row r="944" spans="1:7" ht="22.5" customHeight="1">
      <c r="A944" s="136"/>
      <c r="B944" s="276"/>
      <c r="C944" s="129" t="s">
        <v>318</v>
      </c>
      <c r="D944" s="129" t="str">
        <f t="shared" si="50"/>
        <v>کيلوگرم</v>
      </c>
      <c r="E944" s="168">
        <v>0.08</v>
      </c>
      <c r="F944" s="122">
        <f>F882</f>
        <v>6500000</v>
      </c>
      <c r="G944" s="122">
        <f t="shared" si="49"/>
        <v>520000</v>
      </c>
    </row>
    <row r="945" spans="1:7" ht="22.5" customHeight="1">
      <c r="A945" s="136"/>
      <c r="B945" s="276"/>
      <c r="C945" s="129" t="str">
        <f>"نان لواش  بسته بندي 80 گرمي"</f>
        <v>نان لواش  بسته بندي 80 گرمي</v>
      </c>
      <c r="D945" s="113" t="s">
        <v>10</v>
      </c>
      <c r="E945" s="168">
        <v>1</v>
      </c>
      <c r="F945" s="122">
        <f>F927</f>
        <v>70000</v>
      </c>
      <c r="G945" s="122">
        <f t="shared" si="49"/>
        <v>70000</v>
      </c>
    </row>
    <row r="946" spans="1:7" ht="22.5" customHeight="1" thickBot="1">
      <c r="A946" s="136"/>
      <c r="B946" s="276"/>
      <c r="C946" s="118" t="s">
        <v>370</v>
      </c>
      <c r="D946" s="118" t="s">
        <v>173</v>
      </c>
      <c r="E946" s="196">
        <v>1</v>
      </c>
      <c r="F946" s="179">
        <f>F928</f>
        <v>10000</v>
      </c>
      <c r="G946" s="179">
        <f t="shared" si="49"/>
        <v>10000</v>
      </c>
    </row>
    <row r="947" spans="1:7" ht="22.5" customHeight="1" thickBot="1">
      <c r="A947" s="138"/>
      <c r="B947" s="277"/>
      <c r="C947" s="249" t="s">
        <v>400</v>
      </c>
      <c r="D947" s="250"/>
      <c r="E947" s="250"/>
      <c r="F947" s="274"/>
      <c r="G947" s="131">
        <f>SUM(G938:G946)</f>
        <v>832000</v>
      </c>
    </row>
    <row r="948" spans="1:7" ht="22.5" customHeight="1">
      <c r="A948" s="138"/>
      <c r="B948" s="276"/>
      <c r="C948" s="248" t="s">
        <v>529</v>
      </c>
      <c r="D948" s="248"/>
      <c r="E948" s="248"/>
      <c r="F948" s="248"/>
      <c r="G948" s="143">
        <f>G930</f>
        <v>21000</v>
      </c>
    </row>
    <row r="949" spans="1:7" ht="22.5" customHeight="1">
      <c r="A949" s="138"/>
      <c r="B949" s="276"/>
      <c r="C949" s="252" t="s">
        <v>530</v>
      </c>
      <c r="D949" s="252"/>
      <c r="E949" s="252"/>
      <c r="F949" s="252"/>
      <c r="G949" s="122">
        <f>G931</f>
        <v>190000</v>
      </c>
    </row>
    <row r="950" spans="1:7" ht="22.5" customHeight="1" thickBot="1">
      <c r="A950" s="138"/>
      <c r="B950" s="276"/>
      <c r="C950" s="253" t="s">
        <v>531</v>
      </c>
      <c r="D950" s="253"/>
      <c r="E950" s="253"/>
      <c r="F950" s="253"/>
      <c r="G950" s="150">
        <f>(G947+G948+G949)*8%</f>
        <v>83440</v>
      </c>
    </row>
    <row r="951" spans="1:7" ht="22.5" customHeight="1" thickBot="1">
      <c r="A951" s="138"/>
      <c r="B951" s="278"/>
      <c r="C951" s="257" t="s">
        <v>532</v>
      </c>
      <c r="D951" s="258"/>
      <c r="E951" s="258"/>
      <c r="F951" s="259"/>
      <c r="G951" s="189">
        <f>SUM(G947:G950)</f>
        <v>1126440</v>
      </c>
    </row>
    <row r="952" spans="1:7" ht="22.5" customHeight="1">
      <c r="A952" s="159"/>
      <c r="C952" s="147"/>
      <c r="D952" s="147"/>
      <c r="E952" s="193"/>
      <c r="F952" s="147"/>
      <c r="G952" s="148"/>
    </row>
    <row r="953" spans="1:7" ht="22.5" customHeight="1">
      <c r="A953" s="159"/>
      <c r="C953" s="147"/>
      <c r="D953" s="147"/>
      <c r="E953" s="193"/>
      <c r="F953" s="147"/>
      <c r="G953" s="148"/>
    </row>
    <row r="954" spans="1:7" ht="333" customHeight="1">
      <c r="A954" s="159"/>
      <c r="C954" s="147"/>
      <c r="D954" s="147"/>
      <c r="E954" s="193"/>
      <c r="F954" s="147"/>
      <c r="G954" s="148"/>
    </row>
    <row r="955" spans="1:7" ht="50.1" customHeight="1">
      <c r="A955" s="130" t="s">
        <v>283</v>
      </c>
      <c r="B955" s="132" t="s">
        <v>168</v>
      </c>
      <c r="C955" s="137" t="s">
        <v>169</v>
      </c>
      <c r="D955" s="137" t="s">
        <v>170</v>
      </c>
      <c r="E955" s="195" t="s">
        <v>306</v>
      </c>
      <c r="F955" s="153" t="s">
        <v>437</v>
      </c>
      <c r="G955" s="153" t="s">
        <v>438</v>
      </c>
    </row>
    <row r="956" spans="1:7" ht="22.5" customHeight="1">
      <c r="A956" s="137">
        <v>43</v>
      </c>
      <c r="B956" s="266" t="s">
        <v>207</v>
      </c>
      <c r="C956" s="129" t="str">
        <f>"برنج ايراني درجه 1"</f>
        <v>برنج ايراني درجه 1</v>
      </c>
      <c r="D956" s="129" t="str">
        <f t="shared" ref="D956:D961" si="51">"کيلوگرم"</f>
        <v>کيلوگرم</v>
      </c>
      <c r="E956" s="168">
        <v>0.155</v>
      </c>
      <c r="F956" s="122">
        <f>F938</f>
        <v>900000</v>
      </c>
      <c r="G956" s="122">
        <f t="shared" si="49"/>
        <v>139500</v>
      </c>
    </row>
    <row r="957" spans="1:7" ht="22.5" customHeight="1">
      <c r="A957" s="138"/>
      <c r="B957" s="267"/>
      <c r="C957" s="129" t="s">
        <v>327</v>
      </c>
      <c r="D957" s="129" t="str">
        <f t="shared" si="51"/>
        <v>کيلوگرم</v>
      </c>
      <c r="E957" s="168">
        <v>0.09</v>
      </c>
      <c r="F957" s="122">
        <f>'مواد غذایی'!C22</f>
        <v>8000000</v>
      </c>
      <c r="G957" s="122">
        <f t="shared" si="49"/>
        <v>720000</v>
      </c>
    </row>
    <row r="958" spans="1:7" ht="22.5" customHeight="1">
      <c r="A958" s="138"/>
      <c r="B958" s="267"/>
      <c r="C958" s="129" t="s">
        <v>52</v>
      </c>
      <c r="D958" s="129" t="str">
        <f t="shared" si="51"/>
        <v>کيلوگرم</v>
      </c>
      <c r="E958" s="168">
        <v>0.1</v>
      </c>
      <c r="F958" s="122">
        <f>F515</f>
        <v>500000</v>
      </c>
      <c r="G958" s="122">
        <f t="shared" si="49"/>
        <v>50000</v>
      </c>
    </row>
    <row r="959" spans="1:7" ht="22.5" customHeight="1">
      <c r="A959" s="138"/>
      <c r="B959" s="267"/>
      <c r="C959" s="129" t="s">
        <v>45</v>
      </c>
      <c r="D959" s="129" t="str">
        <f t="shared" si="51"/>
        <v>کيلوگرم</v>
      </c>
      <c r="E959" s="168">
        <v>3.0000000000000001E-3</v>
      </c>
      <c r="F959" s="122">
        <f>F581</f>
        <v>1500000</v>
      </c>
      <c r="G959" s="122">
        <f t="shared" si="49"/>
        <v>4500</v>
      </c>
    </row>
    <row r="960" spans="1:7" ht="22.5" customHeight="1">
      <c r="A960" s="138"/>
      <c r="B960" s="267"/>
      <c r="C960" s="129" t="s">
        <v>7</v>
      </c>
      <c r="D960" s="129" t="str">
        <f t="shared" si="51"/>
        <v>کيلوگرم</v>
      </c>
      <c r="E960" s="168">
        <v>3.5000000000000003E-2</v>
      </c>
      <c r="F960" s="122">
        <f>F941</f>
        <v>700000</v>
      </c>
      <c r="G960" s="122">
        <f t="shared" si="49"/>
        <v>24500.000000000004</v>
      </c>
    </row>
    <row r="961" spans="1:7" ht="22.5" customHeight="1">
      <c r="A961" s="138"/>
      <c r="B961" s="267"/>
      <c r="C961" s="129" t="s">
        <v>326</v>
      </c>
      <c r="D961" s="129" t="str">
        <f t="shared" si="51"/>
        <v>کيلوگرم</v>
      </c>
      <c r="E961" s="168">
        <v>0.03</v>
      </c>
      <c r="F961" s="122">
        <f>F908</f>
        <v>900000</v>
      </c>
      <c r="G961" s="122">
        <f t="shared" si="49"/>
        <v>27000</v>
      </c>
    </row>
    <row r="962" spans="1:7" ht="22.5" customHeight="1">
      <c r="A962" s="138"/>
      <c r="B962" s="267"/>
      <c r="C962" s="129" t="str">
        <f>"نان لواش  بسته بندي 80 گرمي"</f>
        <v>نان لواش  بسته بندي 80 گرمي</v>
      </c>
      <c r="D962" s="129" t="s">
        <v>11</v>
      </c>
      <c r="E962" s="168">
        <v>1</v>
      </c>
      <c r="F962" s="122">
        <f>F945</f>
        <v>70000</v>
      </c>
      <c r="G962" s="122">
        <f t="shared" si="49"/>
        <v>70000</v>
      </c>
    </row>
    <row r="963" spans="1:7" ht="22.5" customHeight="1">
      <c r="A963" s="138"/>
      <c r="B963" s="267"/>
      <c r="C963" s="129" t="s">
        <v>2</v>
      </c>
      <c r="D963" s="129" t="str">
        <f>"کيلوگرم"</f>
        <v>کيلوگرم</v>
      </c>
      <c r="E963" s="168">
        <v>0.02</v>
      </c>
      <c r="F963" s="122">
        <f>F942</f>
        <v>700000</v>
      </c>
      <c r="G963" s="122">
        <f t="shared" si="49"/>
        <v>14000</v>
      </c>
    </row>
    <row r="964" spans="1:7" ht="22.5" customHeight="1">
      <c r="A964" s="138"/>
      <c r="B964" s="267"/>
      <c r="C964" s="129" t="s">
        <v>3</v>
      </c>
      <c r="D964" s="129" t="s">
        <v>4</v>
      </c>
      <c r="E964" s="168">
        <v>0.01</v>
      </c>
      <c r="F964" s="122">
        <f>F890</f>
        <v>500000</v>
      </c>
      <c r="G964" s="122">
        <f t="shared" si="49"/>
        <v>5000</v>
      </c>
    </row>
    <row r="965" spans="1:7" ht="22.5" customHeight="1">
      <c r="A965" s="138"/>
      <c r="B965" s="267"/>
      <c r="C965" s="129" t="s">
        <v>26</v>
      </c>
      <c r="D965" s="129" t="s">
        <v>4</v>
      </c>
      <c r="E965" s="168">
        <v>2E-3</v>
      </c>
      <c r="F965" s="122">
        <f>F869</f>
        <v>500000</v>
      </c>
      <c r="G965" s="122">
        <f t="shared" si="49"/>
        <v>1000</v>
      </c>
    </row>
    <row r="966" spans="1:7" ht="22.5" customHeight="1">
      <c r="A966" s="138"/>
      <c r="B966" s="267"/>
      <c r="C966" s="129" t="s">
        <v>17</v>
      </c>
      <c r="D966" s="129" t="str">
        <f>"کيلوگرم"</f>
        <v>کيلوگرم</v>
      </c>
      <c r="E966" s="168">
        <v>5.0000000000000001E-3</v>
      </c>
      <c r="F966" s="122">
        <f>F884</f>
        <v>500000</v>
      </c>
      <c r="G966" s="122">
        <f t="shared" si="49"/>
        <v>2500</v>
      </c>
    </row>
    <row r="967" spans="1:7" ht="22.5" customHeight="1">
      <c r="A967" s="138"/>
      <c r="B967" s="267"/>
      <c r="C967" s="129" t="s">
        <v>53</v>
      </c>
      <c r="D967" s="129" t="str">
        <f>"کيلوگرم"</f>
        <v>کيلوگرم</v>
      </c>
      <c r="E967" s="168">
        <v>0.03</v>
      </c>
      <c r="F967" s="122">
        <f>F782</f>
        <v>500000</v>
      </c>
      <c r="G967" s="122">
        <f t="shared" si="49"/>
        <v>15000</v>
      </c>
    </row>
    <row r="968" spans="1:7" ht="22.5" customHeight="1">
      <c r="A968" s="138"/>
      <c r="B968" s="267"/>
      <c r="C968" s="129" t="s">
        <v>71</v>
      </c>
      <c r="D968" s="129" t="str">
        <f>"کيلوگرم"</f>
        <v>کيلوگرم</v>
      </c>
      <c r="E968" s="168">
        <v>0.02</v>
      </c>
      <c r="F968" s="122">
        <f>F780</f>
        <v>50000</v>
      </c>
      <c r="G968" s="122">
        <f t="shared" si="49"/>
        <v>1000</v>
      </c>
    </row>
    <row r="969" spans="1:7" ht="22.5" customHeight="1">
      <c r="A969" s="138"/>
      <c r="B969" s="267"/>
      <c r="C969" s="112" t="s">
        <v>370</v>
      </c>
      <c r="D969" s="129" t="s">
        <v>173</v>
      </c>
      <c r="E969" s="168">
        <v>1</v>
      </c>
      <c r="F969" s="122">
        <f>F946</f>
        <v>10000</v>
      </c>
      <c r="G969" s="122">
        <f t="shared" si="49"/>
        <v>10000</v>
      </c>
    </row>
    <row r="970" spans="1:7" ht="22.5" customHeight="1">
      <c r="A970" s="138"/>
      <c r="B970" s="267"/>
      <c r="C970" s="129" t="s">
        <v>287</v>
      </c>
      <c r="D970" s="129" t="str">
        <f>"کيلوگرم"</f>
        <v>کيلوگرم</v>
      </c>
      <c r="E970" s="168">
        <v>1.4999999999999999E-2</v>
      </c>
      <c r="F970" s="122">
        <f>F902</f>
        <v>5000</v>
      </c>
      <c r="G970" s="122">
        <f t="shared" si="49"/>
        <v>75</v>
      </c>
    </row>
    <row r="971" spans="1:7" ht="22.5" customHeight="1">
      <c r="A971" s="138"/>
      <c r="B971" s="267"/>
      <c r="C971" s="129" t="s">
        <v>6</v>
      </c>
      <c r="D971" s="129" t="str">
        <f>"کيلوگرم"</f>
        <v>کيلوگرم</v>
      </c>
      <c r="E971" s="168">
        <v>0.05</v>
      </c>
      <c r="F971" s="122">
        <f>F921</f>
        <v>250000</v>
      </c>
      <c r="G971" s="122">
        <f t="shared" si="49"/>
        <v>12500</v>
      </c>
    </row>
    <row r="972" spans="1:7" ht="22.5" customHeight="1">
      <c r="A972" s="138"/>
      <c r="B972" s="267"/>
      <c r="C972" s="313" t="s">
        <v>400</v>
      </c>
      <c r="D972" s="314"/>
      <c r="E972" s="314"/>
      <c r="F972" s="315"/>
      <c r="G972" s="201">
        <f>SUM(G956:G971)</f>
        <v>1096575</v>
      </c>
    </row>
    <row r="973" spans="1:7" ht="22.5" customHeight="1">
      <c r="A973" s="138"/>
      <c r="B973" s="267"/>
      <c r="C973" s="252" t="s">
        <v>529</v>
      </c>
      <c r="D973" s="252"/>
      <c r="E973" s="252"/>
      <c r="F973" s="252"/>
      <c r="G973" s="122">
        <f>G948</f>
        <v>21000</v>
      </c>
    </row>
    <row r="974" spans="1:7" ht="22.5" customHeight="1">
      <c r="A974" s="138"/>
      <c r="B974" s="267"/>
      <c r="C974" s="252" t="s">
        <v>530</v>
      </c>
      <c r="D974" s="252"/>
      <c r="E974" s="252"/>
      <c r="F974" s="252"/>
      <c r="G974" s="122">
        <f>G949</f>
        <v>190000</v>
      </c>
    </row>
    <row r="975" spans="1:7" ht="22.5" customHeight="1">
      <c r="A975" s="138"/>
      <c r="B975" s="267"/>
      <c r="C975" s="252" t="s">
        <v>531</v>
      </c>
      <c r="D975" s="252"/>
      <c r="E975" s="252"/>
      <c r="F975" s="252"/>
      <c r="G975" s="150">
        <f>(G972+G973+G974)*8%</f>
        <v>104606</v>
      </c>
    </row>
    <row r="976" spans="1:7" ht="22.5" customHeight="1">
      <c r="A976" s="138"/>
      <c r="B976" s="270"/>
      <c r="C976" s="312" t="s">
        <v>532</v>
      </c>
      <c r="D976" s="312"/>
      <c r="E976" s="312"/>
      <c r="F976" s="312"/>
      <c r="G976" s="126">
        <f>SUM(G972:G975)</f>
        <v>1412181</v>
      </c>
    </row>
    <row r="977" spans="1:7" ht="22.5" customHeight="1">
      <c r="A977" s="159"/>
      <c r="C977" s="147"/>
      <c r="D977" s="147"/>
      <c r="E977" s="193"/>
      <c r="F977" s="147"/>
      <c r="G977" s="148"/>
    </row>
    <row r="978" spans="1:7" ht="22.5" customHeight="1">
      <c r="A978" s="159"/>
      <c r="C978" s="147"/>
      <c r="D978" s="147"/>
      <c r="E978" s="193"/>
      <c r="F978" s="147"/>
      <c r="G978" s="148"/>
    </row>
    <row r="979" spans="1:7" ht="182.25" customHeight="1">
      <c r="A979" s="159"/>
      <c r="C979" s="147"/>
      <c r="D979" s="147"/>
      <c r="E979" s="193"/>
      <c r="F979" s="147"/>
      <c r="G979" s="148"/>
    </row>
    <row r="980" spans="1:7" ht="50.1" customHeight="1">
      <c r="A980" s="130" t="s">
        <v>283</v>
      </c>
      <c r="B980" s="132" t="s">
        <v>168</v>
      </c>
      <c r="C980" s="137" t="s">
        <v>169</v>
      </c>
      <c r="D980" s="137" t="s">
        <v>170</v>
      </c>
      <c r="E980" s="195" t="s">
        <v>306</v>
      </c>
      <c r="F980" s="153" t="s">
        <v>437</v>
      </c>
      <c r="G980" s="153" t="s">
        <v>438</v>
      </c>
    </row>
    <row r="981" spans="1:7" ht="22.5" customHeight="1">
      <c r="A981" s="137">
        <v>44</v>
      </c>
      <c r="B981" s="266" t="s">
        <v>206</v>
      </c>
      <c r="C981" s="129" t="str">
        <f>"برنج ايراني درجه 1"</f>
        <v>برنج ايراني درجه 1</v>
      </c>
      <c r="D981" s="129" t="str">
        <f t="shared" ref="D981:D987" si="52">"کيلوگرم"</f>
        <v>کيلوگرم</v>
      </c>
      <c r="E981" s="168">
        <v>0.155</v>
      </c>
      <c r="F981" s="122">
        <f>F956</f>
        <v>900000</v>
      </c>
      <c r="G981" s="122">
        <f t="shared" si="49"/>
        <v>139500</v>
      </c>
    </row>
    <row r="982" spans="1:7" ht="22.5" customHeight="1">
      <c r="A982" s="138"/>
      <c r="B982" s="267"/>
      <c r="C982" s="129" t="s">
        <v>327</v>
      </c>
      <c r="D982" s="129" t="str">
        <f t="shared" si="52"/>
        <v>کيلوگرم</v>
      </c>
      <c r="E982" s="168">
        <v>0.09</v>
      </c>
      <c r="F982" s="122">
        <f>F957</f>
        <v>8000000</v>
      </c>
      <c r="G982" s="122">
        <f t="shared" si="49"/>
        <v>720000</v>
      </c>
    </row>
    <row r="983" spans="1:7" ht="22.5" customHeight="1">
      <c r="A983" s="138"/>
      <c r="B983" s="267"/>
      <c r="C983" s="129" t="s">
        <v>44</v>
      </c>
      <c r="D983" s="129" t="str">
        <f t="shared" si="52"/>
        <v>کيلوگرم</v>
      </c>
      <c r="E983" s="168">
        <v>0.03</v>
      </c>
      <c r="F983" s="122">
        <f>F538</f>
        <v>1000000</v>
      </c>
      <c r="G983" s="122">
        <f t="shared" si="49"/>
        <v>30000</v>
      </c>
    </row>
    <row r="984" spans="1:7" ht="22.5" customHeight="1">
      <c r="A984" s="138"/>
      <c r="B984" s="267"/>
      <c r="C984" s="129" t="s">
        <v>34</v>
      </c>
      <c r="D984" s="129" t="str">
        <f t="shared" si="52"/>
        <v>کيلوگرم</v>
      </c>
      <c r="E984" s="168">
        <v>0.12</v>
      </c>
      <c r="F984" s="122">
        <f>F823</f>
        <v>250000</v>
      </c>
      <c r="G984" s="122">
        <f t="shared" si="49"/>
        <v>30000</v>
      </c>
    </row>
    <row r="985" spans="1:7" ht="22.5" customHeight="1">
      <c r="A985" s="138"/>
      <c r="B985" s="267"/>
      <c r="C985" s="129" t="s">
        <v>7</v>
      </c>
      <c r="D985" s="129" t="str">
        <f t="shared" si="52"/>
        <v>کيلوگرم</v>
      </c>
      <c r="E985" s="168">
        <v>0.03</v>
      </c>
      <c r="F985" s="122">
        <f>F960</f>
        <v>700000</v>
      </c>
      <c r="G985" s="122">
        <f t="shared" si="49"/>
        <v>21000</v>
      </c>
    </row>
    <row r="986" spans="1:7" ht="22.5" customHeight="1">
      <c r="A986" s="138"/>
      <c r="B986" s="267"/>
      <c r="C986" s="129" t="s">
        <v>17</v>
      </c>
      <c r="D986" s="129" t="str">
        <f t="shared" si="52"/>
        <v>کيلوگرم</v>
      </c>
      <c r="E986" s="168">
        <v>3.5000000000000003E-2</v>
      </c>
      <c r="F986" s="122">
        <f>F966</f>
        <v>500000</v>
      </c>
      <c r="G986" s="122">
        <f t="shared" si="49"/>
        <v>17500</v>
      </c>
    </row>
    <row r="987" spans="1:7" ht="22.5" customHeight="1">
      <c r="A987" s="138"/>
      <c r="B987" s="267"/>
      <c r="C987" s="129" t="s">
        <v>45</v>
      </c>
      <c r="D987" s="129" t="str">
        <f t="shared" si="52"/>
        <v>کيلوگرم</v>
      </c>
      <c r="E987" s="168">
        <v>3.0000000000000001E-3</v>
      </c>
      <c r="F987" s="122">
        <f>F959</f>
        <v>1500000</v>
      </c>
      <c r="G987" s="122">
        <f t="shared" si="49"/>
        <v>4500</v>
      </c>
    </row>
    <row r="988" spans="1:7" ht="22.5" customHeight="1">
      <c r="A988" s="138"/>
      <c r="B988" s="267"/>
      <c r="C988" s="129" t="str">
        <f>"نان لواش  بسته بندي 80 گرمي"</f>
        <v>نان لواش  بسته بندي 80 گرمي</v>
      </c>
      <c r="D988" s="129" t="s">
        <v>11</v>
      </c>
      <c r="E988" s="168">
        <v>1</v>
      </c>
      <c r="F988" s="122">
        <f>F962</f>
        <v>70000</v>
      </c>
      <c r="G988" s="122">
        <f t="shared" si="49"/>
        <v>70000</v>
      </c>
    </row>
    <row r="989" spans="1:7" ht="22.5" customHeight="1">
      <c r="A989" s="138"/>
      <c r="B989" s="267"/>
      <c r="C989" s="129" t="s">
        <v>2</v>
      </c>
      <c r="D989" s="129" t="str">
        <f>"کيلوگرم"</f>
        <v>کيلوگرم</v>
      </c>
      <c r="E989" s="168">
        <v>0.02</v>
      </c>
      <c r="F989" s="122">
        <f>F963</f>
        <v>700000</v>
      </c>
      <c r="G989" s="122">
        <f t="shared" si="49"/>
        <v>14000</v>
      </c>
    </row>
    <row r="990" spans="1:7" ht="22.5" customHeight="1">
      <c r="A990" s="138"/>
      <c r="B990" s="267"/>
      <c r="C990" s="129" t="s">
        <v>3</v>
      </c>
      <c r="D990" s="129" t="s">
        <v>4</v>
      </c>
      <c r="E990" s="168">
        <v>0.01</v>
      </c>
      <c r="F990" s="122">
        <f>F964</f>
        <v>500000</v>
      </c>
      <c r="G990" s="122">
        <f t="shared" si="49"/>
        <v>5000</v>
      </c>
    </row>
    <row r="991" spans="1:7" ht="22.5" customHeight="1">
      <c r="A991" s="138"/>
      <c r="B991" s="267"/>
      <c r="C991" s="129" t="s">
        <v>26</v>
      </c>
      <c r="D991" s="129" t="s">
        <v>4</v>
      </c>
      <c r="E991" s="168">
        <v>2E-3</v>
      </c>
      <c r="F991" s="122">
        <f>F965</f>
        <v>500000</v>
      </c>
      <c r="G991" s="122">
        <f t="shared" si="49"/>
        <v>1000</v>
      </c>
    </row>
    <row r="992" spans="1:7" ht="22.5" customHeight="1">
      <c r="A992" s="138"/>
      <c r="B992" s="267"/>
      <c r="C992" s="129" t="s">
        <v>6</v>
      </c>
      <c r="D992" s="129" t="str">
        <f>"کيلوگرم"</f>
        <v>کيلوگرم</v>
      </c>
      <c r="E992" s="168">
        <v>0.05</v>
      </c>
      <c r="F992" s="122">
        <f>F971</f>
        <v>250000</v>
      </c>
      <c r="G992" s="122">
        <f t="shared" si="49"/>
        <v>12500</v>
      </c>
    </row>
    <row r="993" spans="1:7" ht="22.5" customHeight="1">
      <c r="A993" s="138"/>
      <c r="B993" s="267"/>
      <c r="C993" s="129" t="s">
        <v>287</v>
      </c>
      <c r="D993" s="129" t="str">
        <f>"کيلوگرم"</f>
        <v>کيلوگرم</v>
      </c>
      <c r="E993" s="168">
        <v>1.4999999999999999E-2</v>
      </c>
      <c r="F993" s="122">
        <f>F970</f>
        <v>5000</v>
      </c>
      <c r="G993" s="122">
        <f t="shared" si="49"/>
        <v>75</v>
      </c>
    </row>
    <row r="994" spans="1:7" ht="22.5" customHeight="1" thickBot="1">
      <c r="A994" s="138"/>
      <c r="B994" s="267"/>
      <c r="C994" s="118" t="s">
        <v>370</v>
      </c>
      <c r="D994" s="119" t="s">
        <v>173</v>
      </c>
      <c r="E994" s="196">
        <v>1</v>
      </c>
      <c r="F994" s="179">
        <f>F969</f>
        <v>10000</v>
      </c>
      <c r="G994" s="179">
        <f t="shared" si="49"/>
        <v>10000</v>
      </c>
    </row>
    <row r="995" spans="1:7" ht="22.5" customHeight="1" thickBot="1">
      <c r="A995" s="138"/>
      <c r="B995" s="268"/>
      <c r="C995" s="245" t="s">
        <v>400</v>
      </c>
      <c r="D995" s="246"/>
      <c r="E995" s="246"/>
      <c r="F995" s="305"/>
      <c r="G995" s="175">
        <f>SUM(G981:G994)</f>
        <v>1075075</v>
      </c>
    </row>
    <row r="996" spans="1:7" ht="22.5" customHeight="1">
      <c r="A996" s="138"/>
      <c r="B996" s="267"/>
      <c r="C996" s="248" t="s">
        <v>529</v>
      </c>
      <c r="D996" s="248"/>
      <c r="E996" s="248"/>
      <c r="F996" s="248"/>
      <c r="G996" s="143">
        <f>G973</f>
        <v>21000</v>
      </c>
    </row>
    <row r="997" spans="1:7" ht="22.5" customHeight="1">
      <c r="A997" s="138"/>
      <c r="B997" s="267"/>
      <c r="C997" s="252" t="s">
        <v>530</v>
      </c>
      <c r="D997" s="252"/>
      <c r="E997" s="252"/>
      <c r="F997" s="252"/>
      <c r="G997" s="122">
        <f>G974</f>
        <v>190000</v>
      </c>
    </row>
    <row r="998" spans="1:7" ht="22.5" customHeight="1" thickBot="1">
      <c r="A998" s="138"/>
      <c r="B998" s="267"/>
      <c r="C998" s="253" t="s">
        <v>531</v>
      </c>
      <c r="D998" s="253"/>
      <c r="E998" s="253"/>
      <c r="F998" s="253"/>
      <c r="G998" s="150">
        <f>(G995+G996+G997)*8%</f>
        <v>102886</v>
      </c>
    </row>
    <row r="999" spans="1:7" ht="22.5" customHeight="1" thickBot="1">
      <c r="A999" s="138"/>
      <c r="B999" s="269"/>
      <c r="C999" s="254" t="s">
        <v>532</v>
      </c>
      <c r="D999" s="255"/>
      <c r="E999" s="255"/>
      <c r="F999" s="256"/>
      <c r="G999" s="204">
        <f>SUM(G995:G998)</f>
        <v>1388961</v>
      </c>
    </row>
    <row r="1000" spans="1:7" ht="22.5" customHeight="1">
      <c r="A1000" s="159"/>
      <c r="C1000" s="147"/>
      <c r="D1000" s="147"/>
      <c r="E1000" s="193"/>
      <c r="F1000" s="147"/>
      <c r="G1000" s="148"/>
    </row>
    <row r="1001" spans="1:7" ht="22.5" customHeight="1">
      <c r="A1001" s="159"/>
      <c r="C1001" s="147"/>
      <c r="D1001" s="147"/>
      <c r="E1001" s="193"/>
      <c r="F1001" s="147"/>
      <c r="G1001" s="148"/>
    </row>
    <row r="1002" spans="1:7" ht="22.5" customHeight="1">
      <c r="A1002" s="159"/>
      <c r="C1002" s="147"/>
      <c r="D1002" s="147"/>
      <c r="E1002" s="193"/>
      <c r="F1002" s="147"/>
      <c r="G1002" s="148"/>
    </row>
    <row r="1003" spans="1:7" ht="22.5" customHeight="1">
      <c r="A1003" s="159"/>
      <c r="C1003" s="147"/>
      <c r="D1003" s="147"/>
      <c r="E1003" s="193"/>
      <c r="F1003" s="148"/>
      <c r="G1003" s="148"/>
    </row>
    <row r="1004" spans="1:7" ht="22.5" customHeight="1">
      <c r="A1004" s="285" t="s">
        <v>330</v>
      </c>
      <c r="B1004" s="285"/>
      <c r="C1004" s="285"/>
      <c r="D1004" s="285"/>
      <c r="E1004" s="285"/>
      <c r="F1004" s="285"/>
      <c r="G1004" s="286"/>
    </row>
    <row r="1005" spans="1:7" ht="162" customHeight="1">
      <c r="A1005" s="205"/>
      <c r="B1005" s="159"/>
      <c r="C1005" s="159"/>
      <c r="D1005" s="159"/>
      <c r="E1005" s="159"/>
      <c r="F1005" s="159"/>
      <c r="G1005" s="206"/>
    </row>
    <row r="1006" spans="1:7" ht="50.1" customHeight="1">
      <c r="A1006" s="130" t="s">
        <v>283</v>
      </c>
      <c r="B1006" s="132" t="s">
        <v>168</v>
      </c>
      <c r="C1006" s="137" t="s">
        <v>169</v>
      </c>
      <c r="D1006" s="137" t="s">
        <v>170</v>
      </c>
      <c r="E1006" s="195" t="s">
        <v>306</v>
      </c>
      <c r="F1006" s="153" t="s">
        <v>437</v>
      </c>
      <c r="G1006" s="153" t="s">
        <v>438</v>
      </c>
    </row>
    <row r="1007" spans="1:7" ht="22.5" customHeight="1">
      <c r="A1007" s="137">
        <v>45</v>
      </c>
      <c r="B1007" s="266" t="s">
        <v>359</v>
      </c>
      <c r="C1007" s="129" t="s">
        <v>318</v>
      </c>
      <c r="D1007" s="129" t="str">
        <f>"کيلوگرم"</f>
        <v>کيلوگرم</v>
      </c>
      <c r="E1007" s="168">
        <v>0.12</v>
      </c>
      <c r="F1007" s="122">
        <f>F944</f>
        <v>6500000</v>
      </c>
      <c r="G1007" s="122">
        <f t="shared" si="49"/>
        <v>780000</v>
      </c>
    </row>
    <row r="1008" spans="1:7" ht="22.5" customHeight="1">
      <c r="A1008" s="138"/>
      <c r="B1008" s="267"/>
      <c r="C1008" s="129" t="s">
        <v>34</v>
      </c>
      <c r="D1008" s="129" t="str">
        <f>"کيلوگرم"</f>
        <v>کيلوگرم</v>
      </c>
      <c r="E1008" s="168">
        <v>0.16</v>
      </c>
      <c r="F1008" s="122">
        <f>F984</f>
        <v>250000</v>
      </c>
      <c r="G1008" s="122">
        <f t="shared" si="49"/>
        <v>40000</v>
      </c>
    </row>
    <row r="1009" spans="1:7" ht="22.5" customHeight="1">
      <c r="A1009" s="138"/>
      <c r="B1009" s="267"/>
      <c r="C1009" s="129" t="s">
        <v>8</v>
      </c>
      <c r="D1009" s="129" t="str">
        <f>"کيلوگرم"</f>
        <v>کيلوگرم</v>
      </c>
      <c r="E1009" s="168">
        <v>0.03</v>
      </c>
      <c r="F1009" s="122">
        <f>F754</f>
        <v>1000000</v>
      </c>
      <c r="G1009" s="122">
        <f t="shared" si="49"/>
        <v>30000</v>
      </c>
    </row>
    <row r="1010" spans="1:7" ht="22.5" customHeight="1">
      <c r="A1010" s="138"/>
      <c r="B1010" s="267"/>
      <c r="C1010" s="129" t="s">
        <v>7</v>
      </c>
      <c r="D1010" s="129" t="str">
        <f>"کيلوگرم"</f>
        <v>کيلوگرم</v>
      </c>
      <c r="E1010" s="168">
        <v>0.1</v>
      </c>
      <c r="F1010" s="122">
        <f>F985</f>
        <v>700000</v>
      </c>
      <c r="G1010" s="122">
        <f t="shared" si="49"/>
        <v>70000</v>
      </c>
    </row>
    <row r="1011" spans="1:7" ht="22.5" customHeight="1">
      <c r="A1011" s="138"/>
      <c r="B1011" s="267"/>
      <c r="C1011" s="129" t="str">
        <f>"نان لواش  بسته بندي 80 گرمي"</f>
        <v>نان لواش  بسته بندي 80 گرمي</v>
      </c>
      <c r="D1011" s="129" t="s">
        <v>11</v>
      </c>
      <c r="E1011" s="168">
        <v>2</v>
      </c>
      <c r="F1011" s="122">
        <f>F988</f>
        <v>70000</v>
      </c>
      <c r="G1011" s="122">
        <f t="shared" si="49"/>
        <v>140000</v>
      </c>
    </row>
    <row r="1012" spans="1:7" ht="22.5" customHeight="1">
      <c r="A1012" s="138"/>
      <c r="B1012" s="267"/>
      <c r="C1012" s="129" t="s">
        <v>6</v>
      </c>
      <c r="D1012" s="129" t="str">
        <f>"کيلوگرم"</f>
        <v>کيلوگرم</v>
      </c>
      <c r="E1012" s="168">
        <v>0.05</v>
      </c>
      <c r="F1012" s="122">
        <f>F992</f>
        <v>250000</v>
      </c>
      <c r="G1012" s="122">
        <f t="shared" si="49"/>
        <v>12500</v>
      </c>
    </row>
    <row r="1013" spans="1:7" ht="22.5" customHeight="1">
      <c r="A1013" s="138"/>
      <c r="B1013" s="267"/>
      <c r="C1013" s="129" t="s">
        <v>31</v>
      </c>
      <c r="D1013" s="129" t="str">
        <f>"کيلوگرم"</f>
        <v>کيلوگرم</v>
      </c>
      <c r="E1013" s="168">
        <v>7.0000000000000007E-2</v>
      </c>
      <c r="F1013" s="122">
        <f>F627</f>
        <v>500000</v>
      </c>
      <c r="G1013" s="122">
        <f t="shared" si="49"/>
        <v>35000</v>
      </c>
    </row>
    <row r="1014" spans="1:7" ht="22.5" customHeight="1">
      <c r="A1014" s="138"/>
      <c r="B1014" s="267"/>
      <c r="C1014" s="129" t="s">
        <v>399</v>
      </c>
      <c r="D1014" s="129" t="s">
        <v>292</v>
      </c>
      <c r="E1014" s="168">
        <v>0.02</v>
      </c>
      <c r="F1014" s="122">
        <f>'مواد غذایی'!H5</f>
        <v>500000</v>
      </c>
      <c r="G1014" s="122">
        <f t="shared" si="49"/>
        <v>10000</v>
      </c>
    </row>
    <row r="1015" spans="1:7" ht="22.5" customHeight="1">
      <c r="A1015" s="138"/>
      <c r="B1015" s="267"/>
      <c r="C1015" s="129" t="s">
        <v>61</v>
      </c>
      <c r="D1015" s="129" t="s">
        <v>10</v>
      </c>
      <c r="E1015" s="168">
        <v>0.33</v>
      </c>
      <c r="F1015" s="122">
        <f>F622</f>
        <v>70000</v>
      </c>
      <c r="G1015" s="122">
        <f t="shared" si="49"/>
        <v>23100</v>
      </c>
    </row>
    <row r="1016" spans="1:7" ht="22.5" customHeight="1" thickBot="1">
      <c r="A1016" s="138"/>
      <c r="B1016" s="267"/>
      <c r="C1016" s="118" t="s">
        <v>370</v>
      </c>
      <c r="D1016" s="119" t="s">
        <v>173</v>
      </c>
      <c r="E1016" s="196">
        <v>1</v>
      </c>
      <c r="F1016" s="179">
        <f>F994</f>
        <v>10000</v>
      </c>
      <c r="G1016" s="179">
        <f t="shared" si="49"/>
        <v>10000</v>
      </c>
    </row>
    <row r="1017" spans="1:7" ht="22.5" customHeight="1" thickBot="1">
      <c r="A1017" s="138"/>
      <c r="B1017" s="268"/>
      <c r="C1017" s="287" t="s">
        <v>400</v>
      </c>
      <c r="D1017" s="288"/>
      <c r="E1017" s="288"/>
      <c r="F1017" s="289"/>
      <c r="G1017" s="204">
        <f>SUM(G1007:G1016)</f>
        <v>1150600</v>
      </c>
    </row>
    <row r="1018" spans="1:7" ht="22.5" customHeight="1">
      <c r="A1018" s="138"/>
      <c r="B1018" s="267"/>
      <c r="C1018" s="248" t="s">
        <v>529</v>
      </c>
      <c r="D1018" s="248"/>
      <c r="E1018" s="248"/>
      <c r="F1018" s="248"/>
      <c r="G1018" s="143">
        <f>G996</f>
        <v>21000</v>
      </c>
    </row>
    <row r="1019" spans="1:7" ht="22.5" customHeight="1">
      <c r="A1019" s="138"/>
      <c r="B1019" s="267"/>
      <c r="C1019" s="252" t="s">
        <v>530</v>
      </c>
      <c r="D1019" s="252"/>
      <c r="E1019" s="252"/>
      <c r="F1019" s="252"/>
      <c r="G1019" s="122">
        <f>G997</f>
        <v>190000</v>
      </c>
    </row>
    <row r="1020" spans="1:7" ht="22.5" customHeight="1" thickBot="1">
      <c r="A1020" s="138"/>
      <c r="B1020" s="267"/>
      <c r="C1020" s="253" t="s">
        <v>531</v>
      </c>
      <c r="D1020" s="253"/>
      <c r="E1020" s="253"/>
      <c r="F1020" s="253"/>
      <c r="G1020" s="150">
        <f>(G1017+G1018+G1019)*8%</f>
        <v>108928</v>
      </c>
    </row>
    <row r="1021" spans="1:7" ht="22.5" customHeight="1" thickBot="1">
      <c r="A1021" s="138"/>
      <c r="B1021" s="269"/>
      <c r="C1021" s="257" t="s">
        <v>532</v>
      </c>
      <c r="D1021" s="258"/>
      <c r="E1021" s="258"/>
      <c r="F1021" s="259"/>
      <c r="G1021" s="189">
        <f>SUM(G1017:G1020)</f>
        <v>1470528</v>
      </c>
    </row>
    <row r="1022" spans="1:7" ht="22.5" customHeight="1">
      <c r="A1022" s="159"/>
      <c r="C1022" s="147"/>
      <c r="D1022" s="147"/>
      <c r="E1022" s="193"/>
      <c r="F1022" s="147"/>
      <c r="G1022" s="148"/>
    </row>
    <row r="1023" spans="1:7" ht="22.5" customHeight="1">
      <c r="A1023" s="159"/>
      <c r="C1023" s="147"/>
      <c r="D1023" s="147"/>
      <c r="E1023" s="193"/>
      <c r="F1023" s="147"/>
      <c r="G1023" s="148"/>
    </row>
    <row r="1024" spans="1:7" ht="312" customHeight="1">
      <c r="A1024" s="159"/>
      <c r="C1024" s="147"/>
      <c r="D1024" s="147"/>
      <c r="E1024" s="193"/>
      <c r="F1024" s="147"/>
      <c r="G1024" s="148"/>
    </row>
    <row r="1025" spans="1:7" ht="50.1" customHeight="1">
      <c r="A1025" s="130" t="s">
        <v>283</v>
      </c>
      <c r="B1025" s="132" t="s">
        <v>168</v>
      </c>
      <c r="C1025" s="137" t="s">
        <v>169</v>
      </c>
      <c r="D1025" s="137" t="s">
        <v>170</v>
      </c>
      <c r="E1025" s="195" t="s">
        <v>306</v>
      </c>
      <c r="F1025" s="153" t="s">
        <v>437</v>
      </c>
      <c r="G1025" s="153" t="s">
        <v>438</v>
      </c>
    </row>
    <row r="1026" spans="1:7" ht="22.5" customHeight="1">
      <c r="A1026" s="137">
        <v>46</v>
      </c>
      <c r="B1026" s="279" t="s">
        <v>90</v>
      </c>
      <c r="C1026" s="129" t="s">
        <v>89</v>
      </c>
      <c r="D1026" s="129" t="str">
        <f>"کيلوگرم"</f>
        <v>کيلوگرم</v>
      </c>
      <c r="E1026" s="168">
        <v>0.18</v>
      </c>
      <c r="F1026" s="122">
        <f>'مواد غذایی'!H37</f>
        <v>350000</v>
      </c>
      <c r="G1026" s="122">
        <f t="shared" si="49"/>
        <v>63000</v>
      </c>
    </row>
    <row r="1027" spans="1:7" ht="22.5" customHeight="1">
      <c r="A1027" s="138"/>
      <c r="B1027" s="280"/>
      <c r="C1027" s="129" t="s">
        <v>318</v>
      </c>
      <c r="D1027" s="129" t="str">
        <f>"کيلوگرم"</f>
        <v>کيلوگرم</v>
      </c>
      <c r="E1027" s="168">
        <v>0.1</v>
      </c>
      <c r="F1027" s="122">
        <f>F1007</f>
        <v>6500000</v>
      </c>
      <c r="G1027" s="122">
        <f t="shared" si="49"/>
        <v>650000</v>
      </c>
    </row>
    <row r="1028" spans="1:7" ht="22.5" customHeight="1">
      <c r="A1028" s="138"/>
      <c r="B1028" s="280"/>
      <c r="C1028" s="129" t="s">
        <v>17</v>
      </c>
      <c r="D1028" s="129" t="str">
        <f>"کيلوگرم"</f>
        <v>کيلوگرم</v>
      </c>
      <c r="E1028" s="168">
        <v>0.03</v>
      </c>
      <c r="F1028" s="122">
        <f>F986</f>
        <v>500000</v>
      </c>
      <c r="G1028" s="122">
        <f t="shared" si="49"/>
        <v>15000</v>
      </c>
    </row>
    <row r="1029" spans="1:7" ht="22.5" customHeight="1">
      <c r="A1029" s="138"/>
      <c r="B1029" s="280"/>
      <c r="C1029" s="129" t="s">
        <v>7</v>
      </c>
      <c r="D1029" s="129" t="str">
        <f>"کيلوگرم"</f>
        <v>کيلوگرم</v>
      </c>
      <c r="E1029" s="168">
        <v>0.03</v>
      </c>
      <c r="F1029" s="122">
        <f>F1010</f>
        <v>700000</v>
      </c>
      <c r="G1029" s="122">
        <f t="shared" ref="G1029:G1131" si="53">F1029*E1029</f>
        <v>21000</v>
      </c>
    </row>
    <row r="1030" spans="1:7" ht="22.5" customHeight="1">
      <c r="A1030" s="138"/>
      <c r="B1030" s="280"/>
      <c r="C1030" s="129" t="str">
        <f>"نان لواش  بسته بندي 80 گرمي"</f>
        <v>نان لواش  بسته بندي 80 گرمي</v>
      </c>
      <c r="D1030" s="129" t="s">
        <v>11</v>
      </c>
      <c r="E1030" s="168">
        <v>1</v>
      </c>
      <c r="F1030" s="122">
        <f>F1011</f>
        <v>70000</v>
      </c>
      <c r="G1030" s="122">
        <f t="shared" si="53"/>
        <v>70000</v>
      </c>
    </row>
    <row r="1031" spans="1:7" ht="22.5" customHeight="1">
      <c r="A1031" s="138"/>
      <c r="B1031" s="280"/>
      <c r="C1031" s="129" t="s">
        <v>2</v>
      </c>
      <c r="D1031" s="129" t="str">
        <f>"کيلوگرم"</f>
        <v>کيلوگرم</v>
      </c>
      <c r="E1031" s="168">
        <v>0.01</v>
      </c>
      <c r="F1031" s="122">
        <f>F989</f>
        <v>700000</v>
      </c>
      <c r="G1031" s="122">
        <f t="shared" si="53"/>
        <v>7000</v>
      </c>
    </row>
    <row r="1032" spans="1:7" ht="22.5" customHeight="1">
      <c r="A1032" s="138"/>
      <c r="B1032" s="280"/>
      <c r="C1032" s="129" t="s">
        <v>3</v>
      </c>
      <c r="D1032" s="129" t="s">
        <v>4</v>
      </c>
      <c r="E1032" s="168">
        <v>5.0000000000000001E-3</v>
      </c>
      <c r="F1032" s="122">
        <f>F990</f>
        <v>500000</v>
      </c>
      <c r="G1032" s="122">
        <f t="shared" si="53"/>
        <v>2500</v>
      </c>
    </row>
    <row r="1033" spans="1:7" ht="22.5" customHeight="1">
      <c r="A1033" s="138"/>
      <c r="B1033" s="280"/>
      <c r="C1033" s="129" t="s">
        <v>96</v>
      </c>
      <c r="D1033" s="129" t="str">
        <f>"کيلوگرم"</f>
        <v>کيلوگرم</v>
      </c>
      <c r="E1033" s="168">
        <v>0.02</v>
      </c>
      <c r="F1033" s="122">
        <f>'مواد غذایی'!M41</f>
        <v>1000000</v>
      </c>
      <c r="G1033" s="122">
        <f t="shared" si="53"/>
        <v>20000</v>
      </c>
    </row>
    <row r="1034" spans="1:7" ht="22.5" customHeight="1">
      <c r="A1034" s="138"/>
      <c r="B1034" s="280"/>
      <c r="C1034" s="129" t="s">
        <v>6</v>
      </c>
      <c r="D1034" s="129" t="str">
        <f>"کيلوگرم"</f>
        <v>کيلوگرم</v>
      </c>
      <c r="E1034" s="168">
        <v>0.04</v>
      </c>
      <c r="F1034" s="122">
        <f>F1012</f>
        <v>250000</v>
      </c>
      <c r="G1034" s="122">
        <f t="shared" si="53"/>
        <v>10000</v>
      </c>
    </row>
    <row r="1035" spans="1:7" ht="22.5" customHeight="1">
      <c r="A1035" s="138"/>
      <c r="B1035" s="280"/>
      <c r="C1035" s="129" t="s">
        <v>179</v>
      </c>
      <c r="D1035" s="129" t="str">
        <f>"کيلوگرم"</f>
        <v>کيلوگرم</v>
      </c>
      <c r="E1035" s="168">
        <v>0.06</v>
      </c>
      <c r="F1035" s="122">
        <f>F886</f>
        <v>800000</v>
      </c>
      <c r="G1035" s="122">
        <f t="shared" si="53"/>
        <v>48000</v>
      </c>
    </row>
    <row r="1036" spans="1:7" ht="22.5" customHeight="1" thickBot="1">
      <c r="A1036" s="138"/>
      <c r="B1036" s="280"/>
      <c r="C1036" s="118" t="s">
        <v>370</v>
      </c>
      <c r="D1036" s="119" t="s">
        <v>173</v>
      </c>
      <c r="E1036" s="196">
        <v>1</v>
      </c>
      <c r="F1036" s="179">
        <f>F1016</f>
        <v>10000</v>
      </c>
      <c r="G1036" s="179">
        <f t="shared" si="53"/>
        <v>10000</v>
      </c>
    </row>
    <row r="1037" spans="1:7" ht="22.5" customHeight="1" thickBot="1">
      <c r="A1037" s="138"/>
      <c r="B1037" s="281"/>
      <c r="C1037" s="287" t="s">
        <v>400</v>
      </c>
      <c r="D1037" s="288"/>
      <c r="E1037" s="288"/>
      <c r="F1037" s="290"/>
      <c r="G1037" s="200">
        <f>SUM(G1026:G1036)</f>
        <v>916500</v>
      </c>
    </row>
    <row r="1038" spans="1:7" ht="22.5" customHeight="1">
      <c r="A1038" s="138"/>
      <c r="B1038" s="280"/>
      <c r="C1038" s="248" t="s">
        <v>529</v>
      </c>
      <c r="D1038" s="248"/>
      <c r="E1038" s="248"/>
      <c r="F1038" s="248"/>
      <c r="G1038" s="143">
        <f>G1018</f>
        <v>21000</v>
      </c>
    </row>
    <row r="1039" spans="1:7" ht="22.5" customHeight="1">
      <c r="A1039" s="138"/>
      <c r="B1039" s="280"/>
      <c r="C1039" s="252" t="s">
        <v>530</v>
      </c>
      <c r="D1039" s="252"/>
      <c r="E1039" s="252"/>
      <c r="F1039" s="252"/>
      <c r="G1039" s="122">
        <f>G1019</f>
        <v>190000</v>
      </c>
    </row>
    <row r="1040" spans="1:7" ht="22.5" customHeight="1" thickBot="1">
      <c r="A1040" s="138"/>
      <c r="B1040" s="280"/>
      <c r="C1040" s="253" t="s">
        <v>531</v>
      </c>
      <c r="D1040" s="253"/>
      <c r="E1040" s="253"/>
      <c r="F1040" s="253"/>
      <c r="G1040" s="150">
        <f>(G1037+G1038+G1039)*8%</f>
        <v>90200</v>
      </c>
    </row>
    <row r="1041" spans="1:7" ht="22.5" customHeight="1" thickBot="1">
      <c r="A1041" s="138"/>
      <c r="B1041" s="282"/>
      <c r="C1041" s="257" t="s">
        <v>532</v>
      </c>
      <c r="D1041" s="258"/>
      <c r="E1041" s="258"/>
      <c r="F1041" s="258"/>
      <c r="G1041" s="190">
        <f>SUM(G1037:G1040)</f>
        <v>1217700</v>
      </c>
    </row>
    <row r="1042" spans="1:7" ht="22.5" customHeight="1">
      <c r="A1042" s="159"/>
      <c r="C1042" s="147"/>
      <c r="D1042" s="147"/>
      <c r="E1042" s="193"/>
      <c r="F1042" s="147"/>
      <c r="G1042" s="148"/>
    </row>
    <row r="1043" spans="1:7" ht="22.5" customHeight="1">
      <c r="A1043" s="159"/>
      <c r="C1043" s="147"/>
      <c r="D1043" s="147"/>
      <c r="E1043" s="193"/>
      <c r="F1043" s="147"/>
      <c r="G1043" s="148"/>
    </row>
    <row r="1044" spans="1:7" ht="294" customHeight="1">
      <c r="A1044" s="159"/>
      <c r="C1044" s="147"/>
      <c r="D1044" s="147"/>
      <c r="E1044" s="193"/>
      <c r="F1044" s="147"/>
      <c r="G1044" s="148"/>
    </row>
    <row r="1045" spans="1:7" ht="50.1" customHeight="1">
      <c r="A1045" s="130" t="s">
        <v>283</v>
      </c>
      <c r="B1045" s="132" t="s">
        <v>168</v>
      </c>
      <c r="C1045" s="137" t="s">
        <v>169</v>
      </c>
      <c r="D1045" s="137" t="s">
        <v>170</v>
      </c>
      <c r="E1045" s="195" t="s">
        <v>306</v>
      </c>
      <c r="F1045" s="153" t="s">
        <v>437</v>
      </c>
      <c r="G1045" s="153" t="s">
        <v>438</v>
      </c>
    </row>
    <row r="1046" spans="1:7" ht="22.5" customHeight="1">
      <c r="A1046" s="137">
        <v>47</v>
      </c>
      <c r="B1046" s="279" t="s">
        <v>123</v>
      </c>
      <c r="C1046" s="129" t="s">
        <v>89</v>
      </c>
      <c r="D1046" s="129" t="str">
        <f t="shared" ref="D1046:D1051" si="54">"کيلوگرم"</f>
        <v>کيلوگرم</v>
      </c>
      <c r="E1046" s="168">
        <v>0.17</v>
      </c>
      <c r="F1046" s="122">
        <f>F1026</f>
        <v>350000</v>
      </c>
      <c r="G1046" s="122">
        <f t="shared" si="53"/>
        <v>59500.000000000007</v>
      </c>
    </row>
    <row r="1047" spans="1:7" ht="22.5" customHeight="1">
      <c r="A1047" s="138"/>
      <c r="B1047" s="280"/>
      <c r="C1047" s="129" t="s">
        <v>318</v>
      </c>
      <c r="D1047" s="129" t="str">
        <f t="shared" si="54"/>
        <v>کيلوگرم</v>
      </c>
      <c r="E1047" s="168">
        <v>0.03</v>
      </c>
      <c r="F1047" s="122">
        <f>F1027</f>
        <v>6500000</v>
      </c>
      <c r="G1047" s="122">
        <f t="shared" si="53"/>
        <v>195000</v>
      </c>
    </row>
    <row r="1048" spans="1:7" ht="22.5" customHeight="1">
      <c r="A1048" s="138"/>
      <c r="B1048" s="280"/>
      <c r="C1048" s="129" t="s">
        <v>76</v>
      </c>
      <c r="D1048" s="129" t="str">
        <f t="shared" si="54"/>
        <v>کيلوگرم</v>
      </c>
      <c r="E1048" s="168">
        <v>0.03</v>
      </c>
      <c r="F1048" s="122">
        <f>F863</f>
        <v>500000</v>
      </c>
      <c r="G1048" s="122">
        <f t="shared" si="53"/>
        <v>15000</v>
      </c>
    </row>
    <row r="1049" spans="1:7" ht="22.5" customHeight="1">
      <c r="A1049" s="138"/>
      <c r="B1049" s="280"/>
      <c r="C1049" s="129" t="s">
        <v>55</v>
      </c>
      <c r="D1049" s="129" t="str">
        <f t="shared" si="54"/>
        <v>کيلوگرم</v>
      </c>
      <c r="E1049" s="168">
        <v>0.1</v>
      </c>
      <c r="F1049" s="122">
        <f>F1035</f>
        <v>800000</v>
      </c>
      <c r="G1049" s="122">
        <f t="shared" si="53"/>
        <v>80000</v>
      </c>
    </row>
    <row r="1050" spans="1:7" ht="22.5" customHeight="1">
      <c r="A1050" s="138"/>
      <c r="B1050" s="280"/>
      <c r="C1050" s="129" t="s">
        <v>17</v>
      </c>
      <c r="D1050" s="129" t="str">
        <f t="shared" si="54"/>
        <v>کيلوگرم</v>
      </c>
      <c r="E1050" s="168">
        <v>2.5000000000000001E-2</v>
      </c>
      <c r="F1050" s="122">
        <f>F1028</f>
        <v>500000</v>
      </c>
      <c r="G1050" s="122">
        <f t="shared" si="53"/>
        <v>12500</v>
      </c>
    </row>
    <row r="1051" spans="1:7" ht="22.5" customHeight="1">
      <c r="A1051" s="138"/>
      <c r="B1051" s="280"/>
      <c r="C1051" s="129" t="s">
        <v>7</v>
      </c>
      <c r="D1051" s="129" t="str">
        <f t="shared" si="54"/>
        <v>کيلوگرم</v>
      </c>
      <c r="E1051" s="168">
        <v>0.03</v>
      </c>
      <c r="F1051" s="122">
        <f>F1029</f>
        <v>700000</v>
      </c>
      <c r="G1051" s="122">
        <f t="shared" si="53"/>
        <v>21000</v>
      </c>
    </row>
    <row r="1052" spans="1:7" ht="22.5" customHeight="1">
      <c r="A1052" s="138"/>
      <c r="B1052" s="280"/>
      <c r="C1052" s="129" t="str">
        <f>"نان لواش  بسته بندي 80 گرمي"</f>
        <v>نان لواش  بسته بندي 80 گرمي</v>
      </c>
      <c r="D1052" s="129" t="s">
        <v>11</v>
      </c>
      <c r="E1052" s="168">
        <v>1</v>
      </c>
      <c r="F1052" s="122">
        <f>F1030</f>
        <v>70000</v>
      </c>
      <c r="G1052" s="122">
        <f t="shared" si="53"/>
        <v>70000</v>
      </c>
    </row>
    <row r="1053" spans="1:7" ht="22.5" customHeight="1">
      <c r="A1053" s="138"/>
      <c r="B1053" s="280"/>
      <c r="C1053" s="129" t="s">
        <v>3</v>
      </c>
      <c r="D1053" s="129" t="s">
        <v>4</v>
      </c>
      <c r="E1053" s="168">
        <v>5.0000000000000001E-3</v>
      </c>
      <c r="F1053" s="122">
        <f>F1032</f>
        <v>500000</v>
      </c>
      <c r="G1053" s="122">
        <f t="shared" si="53"/>
        <v>2500</v>
      </c>
    </row>
    <row r="1054" spans="1:7" ht="22.5" customHeight="1">
      <c r="A1054" s="138"/>
      <c r="B1054" s="280"/>
      <c r="C1054" s="129" t="s">
        <v>2</v>
      </c>
      <c r="D1054" s="129" t="str">
        <f>"کيلوگرم"</f>
        <v>کيلوگرم</v>
      </c>
      <c r="E1054" s="168">
        <v>0.01</v>
      </c>
      <c r="F1054" s="122">
        <f>F1031</f>
        <v>700000</v>
      </c>
      <c r="G1054" s="122">
        <f t="shared" si="53"/>
        <v>7000</v>
      </c>
    </row>
    <row r="1055" spans="1:7" ht="22.5" customHeight="1">
      <c r="A1055" s="138"/>
      <c r="B1055" s="280"/>
      <c r="C1055" s="129" t="s">
        <v>6</v>
      </c>
      <c r="D1055" s="129" t="str">
        <f>"کيلوگرم"</f>
        <v>کيلوگرم</v>
      </c>
      <c r="E1055" s="168">
        <v>0.04</v>
      </c>
      <c r="F1055" s="122">
        <f>F1034</f>
        <v>250000</v>
      </c>
      <c r="G1055" s="122">
        <f t="shared" si="53"/>
        <v>10000</v>
      </c>
    </row>
    <row r="1056" spans="1:7" ht="22.5" customHeight="1" thickBot="1">
      <c r="A1056" s="138"/>
      <c r="B1056" s="280"/>
      <c r="C1056" s="118" t="s">
        <v>370</v>
      </c>
      <c r="D1056" s="119" t="s">
        <v>173</v>
      </c>
      <c r="E1056" s="196">
        <v>1</v>
      </c>
      <c r="F1056" s="179">
        <f>F1036</f>
        <v>10000</v>
      </c>
      <c r="G1056" s="179">
        <f t="shared" si="53"/>
        <v>10000</v>
      </c>
    </row>
    <row r="1057" spans="1:7" ht="22.5" customHeight="1" thickBot="1">
      <c r="A1057" s="138"/>
      <c r="B1057" s="281"/>
      <c r="C1057" s="287" t="s">
        <v>400</v>
      </c>
      <c r="D1057" s="288"/>
      <c r="E1057" s="288"/>
      <c r="F1057" s="289"/>
      <c r="G1057" s="204">
        <f>SUM(G1046:G1056)</f>
        <v>482500</v>
      </c>
    </row>
    <row r="1058" spans="1:7" ht="22.5" customHeight="1">
      <c r="A1058" s="138"/>
      <c r="B1058" s="280"/>
      <c r="C1058" s="248" t="s">
        <v>529</v>
      </c>
      <c r="D1058" s="248"/>
      <c r="E1058" s="248"/>
      <c r="F1058" s="248"/>
      <c r="G1058" s="143">
        <f>G1038</f>
        <v>21000</v>
      </c>
    </row>
    <row r="1059" spans="1:7" ht="22.5" customHeight="1">
      <c r="A1059" s="138"/>
      <c r="B1059" s="280"/>
      <c r="C1059" s="252" t="s">
        <v>530</v>
      </c>
      <c r="D1059" s="252"/>
      <c r="E1059" s="252"/>
      <c r="F1059" s="252"/>
      <c r="G1059" s="122">
        <f>G1039</f>
        <v>190000</v>
      </c>
    </row>
    <row r="1060" spans="1:7" ht="22.5" customHeight="1" thickBot="1">
      <c r="A1060" s="138"/>
      <c r="B1060" s="280"/>
      <c r="C1060" s="253" t="s">
        <v>531</v>
      </c>
      <c r="D1060" s="253"/>
      <c r="E1060" s="253"/>
      <c r="F1060" s="253"/>
      <c r="G1060" s="150">
        <f>(G1057+G1058+G1059)*8%</f>
        <v>55480</v>
      </c>
    </row>
    <row r="1061" spans="1:7" ht="22.5" customHeight="1" thickBot="1">
      <c r="A1061" s="138"/>
      <c r="B1061" s="282"/>
      <c r="C1061" s="303" t="s">
        <v>532</v>
      </c>
      <c r="D1061" s="304"/>
      <c r="E1061" s="304"/>
      <c r="F1061" s="304"/>
      <c r="G1061" s="200">
        <f>SUM(G1057:G1060)</f>
        <v>748980</v>
      </c>
    </row>
    <row r="1062" spans="1:7" ht="22.5" customHeight="1">
      <c r="A1062" s="159"/>
      <c r="C1062" s="147"/>
      <c r="D1062" s="147"/>
      <c r="E1062" s="193"/>
      <c r="F1062" s="147"/>
      <c r="G1062" s="148"/>
    </row>
    <row r="1063" spans="1:7" ht="22.5" customHeight="1">
      <c r="A1063" s="159"/>
      <c r="C1063" s="147"/>
      <c r="D1063" s="147"/>
      <c r="E1063" s="193"/>
      <c r="F1063" s="147"/>
      <c r="G1063" s="148"/>
    </row>
    <row r="1064" spans="1:7" ht="289.5" customHeight="1">
      <c r="A1064" s="159"/>
      <c r="C1064" s="147"/>
      <c r="D1064" s="147"/>
      <c r="E1064" s="193"/>
      <c r="F1064" s="147"/>
      <c r="G1064" s="148"/>
    </row>
    <row r="1065" spans="1:7" ht="22.5" customHeight="1">
      <c r="A1065" s="130" t="s">
        <v>283</v>
      </c>
      <c r="B1065" s="132" t="s">
        <v>168</v>
      </c>
      <c r="C1065" s="137" t="s">
        <v>169</v>
      </c>
      <c r="D1065" s="137" t="s">
        <v>170</v>
      </c>
      <c r="E1065" s="195" t="s">
        <v>306</v>
      </c>
      <c r="F1065" s="153" t="s">
        <v>437</v>
      </c>
      <c r="G1065" s="153" t="s">
        <v>438</v>
      </c>
    </row>
    <row r="1066" spans="1:7" ht="22.5" customHeight="1">
      <c r="A1066" s="137">
        <v>48</v>
      </c>
      <c r="B1066" s="279" t="s">
        <v>91</v>
      </c>
      <c r="C1066" s="129" t="s">
        <v>8</v>
      </c>
      <c r="D1066" s="129" t="str">
        <f>"کيلوگرم"</f>
        <v>کيلوگرم</v>
      </c>
      <c r="E1066" s="168">
        <v>0.3</v>
      </c>
      <c r="F1066" s="122">
        <f>F1009</f>
        <v>1000000</v>
      </c>
      <c r="G1066" s="122">
        <f t="shared" si="53"/>
        <v>300000</v>
      </c>
    </row>
    <row r="1067" spans="1:7" ht="22.5" customHeight="1">
      <c r="A1067" s="138"/>
      <c r="B1067" s="280"/>
      <c r="C1067" s="129" t="s">
        <v>61</v>
      </c>
      <c r="D1067" s="129" t="s">
        <v>10</v>
      </c>
      <c r="E1067" s="168">
        <v>0.5</v>
      </c>
      <c r="F1067" s="122">
        <f>F1015</f>
        <v>70000</v>
      </c>
      <c r="G1067" s="122">
        <f t="shared" si="53"/>
        <v>35000</v>
      </c>
    </row>
    <row r="1068" spans="1:7" ht="22.5" customHeight="1">
      <c r="A1068" s="138"/>
      <c r="B1068" s="280"/>
      <c r="C1068" s="129" t="s">
        <v>7</v>
      </c>
      <c r="D1068" s="129" t="str">
        <f>"کيلوگرم"</f>
        <v>کيلوگرم</v>
      </c>
      <c r="E1068" s="168">
        <v>0.1</v>
      </c>
      <c r="F1068" s="122">
        <f>F1051</f>
        <v>700000</v>
      </c>
      <c r="G1068" s="122">
        <f t="shared" si="53"/>
        <v>70000</v>
      </c>
    </row>
    <row r="1069" spans="1:7" ht="22.5" customHeight="1">
      <c r="A1069" s="138"/>
      <c r="B1069" s="280"/>
      <c r="C1069" s="129" t="str">
        <f>"نان لواش  بسته بندي 80 گرمي"</f>
        <v>نان لواش  بسته بندي 80 گرمي</v>
      </c>
      <c r="D1069" s="129" t="s">
        <v>11</v>
      </c>
      <c r="E1069" s="168">
        <v>2</v>
      </c>
      <c r="F1069" s="122">
        <f>F1052</f>
        <v>70000</v>
      </c>
      <c r="G1069" s="122">
        <f t="shared" si="53"/>
        <v>140000</v>
      </c>
    </row>
    <row r="1070" spans="1:7" ht="22.5" customHeight="1">
      <c r="A1070" s="138"/>
      <c r="B1070" s="280"/>
      <c r="C1070" s="129" t="s">
        <v>3</v>
      </c>
      <c r="D1070" s="129" t="s">
        <v>4</v>
      </c>
      <c r="E1070" s="168">
        <v>0.01</v>
      </c>
      <c r="F1070" s="122">
        <f>F1053</f>
        <v>500000</v>
      </c>
      <c r="G1070" s="122">
        <f t="shared" si="53"/>
        <v>5000</v>
      </c>
    </row>
    <row r="1071" spans="1:7" ht="22.5" customHeight="1">
      <c r="A1071" s="138"/>
      <c r="B1071" s="280"/>
      <c r="C1071" s="129" t="s">
        <v>31</v>
      </c>
      <c r="D1071" s="129" t="str">
        <f>"کيلوگرم"</f>
        <v>کيلوگرم</v>
      </c>
      <c r="E1071" s="168">
        <v>0.05</v>
      </c>
      <c r="F1071" s="122">
        <f>F1013</f>
        <v>500000</v>
      </c>
      <c r="G1071" s="122">
        <f t="shared" si="53"/>
        <v>25000</v>
      </c>
    </row>
    <row r="1072" spans="1:7" ht="22.5" customHeight="1">
      <c r="A1072" s="138"/>
      <c r="B1072" s="280"/>
      <c r="C1072" s="129" t="s">
        <v>6</v>
      </c>
      <c r="D1072" s="129" t="str">
        <f>"کيلوگرم"</f>
        <v>کيلوگرم</v>
      </c>
      <c r="E1072" s="168">
        <v>1.4999999999999999E-2</v>
      </c>
      <c r="F1072" s="122">
        <f>F1055</f>
        <v>250000</v>
      </c>
      <c r="G1072" s="122">
        <f t="shared" si="53"/>
        <v>3750</v>
      </c>
    </row>
    <row r="1073" spans="1:7" ht="22.5" customHeight="1">
      <c r="A1073" s="138"/>
      <c r="B1073" s="280"/>
      <c r="C1073" s="129" t="s">
        <v>20</v>
      </c>
      <c r="D1073" s="129" t="str">
        <f>"کيلوگرم"</f>
        <v>کيلوگرم</v>
      </c>
      <c r="E1073" s="168">
        <v>0.01</v>
      </c>
      <c r="F1073" s="122">
        <f>F653</f>
        <v>400000</v>
      </c>
      <c r="G1073" s="122">
        <f t="shared" si="53"/>
        <v>4000</v>
      </c>
    </row>
    <row r="1074" spans="1:7" ht="22.5" customHeight="1">
      <c r="A1074" s="138"/>
      <c r="B1074" s="280"/>
      <c r="C1074" s="129" t="s">
        <v>312</v>
      </c>
      <c r="D1074" s="129" t="str">
        <f>"کيلوگرم"</f>
        <v>کيلوگرم</v>
      </c>
      <c r="E1074" s="168">
        <v>0.2</v>
      </c>
      <c r="F1074" s="122">
        <f>'مواد غذایی'!M10</f>
        <v>350000</v>
      </c>
      <c r="G1074" s="122">
        <f t="shared" si="53"/>
        <v>70000</v>
      </c>
    </row>
    <row r="1075" spans="1:7" ht="22.5" customHeight="1">
      <c r="A1075" s="138"/>
      <c r="B1075" s="280"/>
      <c r="C1075" s="112" t="s">
        <v>370</v>
      </c>
      <c r="D1075" s="129" t="s">
        <v>173</v>
      </c>
      <c r="E1075" s="168">
        <v>1</v>
      </c>
      <c r="F1075" s="122">
        <f>F1056</f>
        <v>10000</v>
      </c>
      <c r="G1075" s="122">
        <f t="shared" si="53"/>
        <v>10000</v>
      </c>
    </row>
    <row r="1076" spans="1:7" ht="22.5" customHeight="1">
      <c r="A1076" s="138"/>
      <c r="B1076" s="280"/>
      <c r="C1076" s="263" t="s">
        <v>400</v>
      </c>
      <c r="D1076" s="264"/>
      <c r="E1076" s="264"/>
      <c r="F1076" s="265"/>
      <c r="G1076" s="122">
        <f>SUM(G1066:G1075)</f>
        <v>662750</v>
      </c>
    </row>
    <row r="1077" spans="1:7" ht="22.5" customHeight="1">
      <c r="A1077" s="138"/>
      <c r="B1077" s="280"/>
      <c r="C1077" s="252" t="s">
        <v>529</v>
      </c>
      <c r="D1077" s="252"/>
      <c r="E1077" s="252"/>
      <c r="F1077" s="252"/>
      <c r="G1077" s="122">
        <f>'مواد غذایی'!AV3</f>
        <v>21000</v>
      </c>
    </row>
    <row r="1078" spans="1:7" ht="22.5" customHeight="1">
      <c r="A1078" s="138"/>
      <c r="B1078" s="280"/>
      <c r="C1078" s="252" t="s">
        <v>530</v>
      </c>
      <c r="D1078" s="252"/>
      <c r="E1078" s="252"/>
      <c r="F1078" s="252"/>
      <c r="G1078" s="122">
        <f>G1059</f>
        <v>190000</v>
      </c>
    </row>
    <row r="1079" spans="1:7" ht="22.5" customHeight="1">
      <c r="A1079" s="138"/>
      <c r="B1079" s="280"/>
      <c r="C1079" s="252" t="s">
        <v>531</v>
      </c>
      <c r="D1079" s="252"/>
      <c r="E1079" s="252"/>
      <c r="F1079" s="252"/>
      <c r="G1079" s="150">
        <f>(G1076+G1077+G1078)*8%</f>
        <v>69900</v>
      </c>
    </row>
    <row r="1080" spans="1:7" ht="22.5" customHeight="1">
      <c r="A1080" s="138"/>
      <c r="B1080" s="284"/>
      <c r="C1080" s="252" t="s">
        <v>532</v>
      </c>
      <c r="D1080" s="252"/>
      <c r="E1080" s="252"/>
      <c r="F1080" s="252"/>
      <c r="G1080" s="122">
        <f>SUM(G1076:G1079)</f>
        <v>943650</v>
      </c>
    </row>
    <row r="1081" spans="1:7" ht="22.5" customHeight="1">
      <c r="A1081" s="159"/>
      <c r="C1081" s="147"/>
      <c r="D1081" s="147"/>
      <c r="E1081" s="193"/>
      <c r="F1081" s="147"/>
      <c r="G1081" s="148"/>
    </row>
    <row r="1082" spans="1:7" ht="22.5" customHeight="1">
      <c r="A1082" s="159"/>
      <c r="C1082" s="147"/>
      <c r="D1082" s="147"/>
      <c r="E1082" s="193"/>
      <c r="F1082" s="147"/>
      <c r="G1082" s="148"/>
    </row>
    <row r="1083" spans="1:7" ht="22.5" customHeight="1">
      <c r="A1083" s="159"/>
      <c r="C1083" s="147"/>
      <c r="D1083" s="147"/>
      <c r="E1083" s="193"/>
      <c r="F1083" s="147"/>
      <c r="G1083" s="148"/>
    </row>
    <row r="1084" spans="1:7" ht="22.5" customHeight="1">
      <c r="A1084" s="130" t="s">
        <v>283</v>
      </c>
      <c r="B1084" s="132" t="s">
        <v>168</v>
      </c>
      <c r="C1084" s="137" t="s">
        <v>169</v>
      </c>
      <c r="D1084" s="137" t="s">
        <v>170</v>
      </c>
      <c r="E1084" s="195" t="s">
        <v>306</v>
      </c>
      <c r="F1084" s="153" t="s">
        <v>437</v>
      </c>
      <c r="G1084" s="153" t="s">
        <v>438</v>
      </c>
    </row>
    <row r="1085" spans="1:7" ht="22.5" customHeight="1">
      <c r="A1085" s="137">
        <v>49</v>
      </c>
      <c r="B1085" s="266" t="s">
        <v>414</v>
      </c>
      <c r="C1085" s="129" t="s">
        <v>8</v>
      </c>
      <c r="D1085" s="129" t="str">
        <f>"کيلوگرم"</f>
        <v>کيلوگرم</v>
      </c>
      <c r="E1085" s="168">
        <v>0.3</v>
      </c>
      <c r="F1085" s="122">
        <f>F1066</f>
        <v>1000000</v>
      </c>
      <c r="G1085" s="122">
        <f t="shared" si="53"/>
        <v>300000</v>
      </c>
    </row>
    <row r="1086" spans="1:7" ht="22.5" customHeight="1">
      <c r="A1086" s="138"/>
      <c r="B1086" s="267"/>
      <c r="C1086" s="129" t="str">
        <f>"نان لواش  بسته بندي 80 گرمي"</f>
        <v>نان لواش  بسته بندي 80 گرمي</v>
      </c>
      <c r="D1086" s="129" t="s">
        <v>11</v>
      </c>
      <c r="E1086" s="168">
        <v>2</v>
      </c>
      <c r="F1086" s="122">
        <f>F1069</f>
        <v>70000</v>
      </c>
      <c r="G1086" s="122">
        <f t="shared" si="53"/>
        <v>140000</v>
      </c>
    </row>
    <row r="1087" spans="1:7" ht="22.5" customHeight="1">
      <c r="A1087" s="138"/>
      <c r="B1087" s="267"/>
      <c r="C1087" s="129" t="s">
        <v>3</v>
      </c>
      <c r="D1087" s="129" t="s">
        <v>4</v>
      </c>
      <c r="E1087" s="168">
        <v>0.01</v>
      </c>
      <c r="F1087" s="122">
        <f>F1070</f>
        <v>500000</v>
      </c>
      <c r="G1087" s="122">
        <f t="shared" si="53"/>
        <v>5000</v>
      </c>
    </row>
    <row r="1088" spans="1:7" ht="22.5" customHeight="1">
      <c r="A1088" s="138"/>
      <c r="B1088" s="267"/>
      <c r="C1088" s="129" t="s">
        <v>6</v>
      </c>
      <c r="D1088" s="129" t="str">
        <f>"کيلوگرم"</f>
        <v>کيلوگرم</v>
      </c>
      <c r="E1088" s="168">
        <v>1.4999999999999999E-2</v>
      </c>
      <c r="F1088" s="122">
        <f>F1072</f>
        <v>250000</v>
      </c>
      <c r="G1088" s="122">
        <f t="shared" si="53"/>
        <v>3750</v>
      </c>
    </row>
    <row r="1089" spans="1:72" ht="22.5" customHeight="1">
      <c r="A1089" s="138"/>
      <c r="B1089" s="267"/>
      <c r="C1089" s="129" t="s">
        <v>20</v>
      </c>
      <c r="D1089" s="129" t="str">
        <f>"کيلوگرم"</f>
        <v>کيلوگرم</v>
      </c>
      <c r="E1089" s="168">
        <v>0.01</v>
      </c>
      <c r="F1089" s="122">
        <f>F1073</f>
        <v>400000</v>
      </c>
      <c r="G1089" s="122">
        <f t="shared" si="53"/>
        <v>4000</v>
      </c>
    </row>
    <row r="1090" spans="1:72" ht="22.5" customHeight="1">
      <c r="A1090" s="138"/>
      <c r="B1090" s="267"/>
      <c r="C1090" s="112" t="s">
        <v>370</v>
      </c>
      <c r="D1090" s="129" t="s">
        <v>173</v>
      </c>
      <c r="E1090" s="168">
        <v>1</v>
      </c>
      <c r="F1090" s="122">
        <f>F1075</f>
        <v>10000</v>
      </c>
      <c r="G1090" s="122">
        <f t="shared" si="53"/>
        <v>10000</v>
      </c>
    </row>
    <row r="1091" spans="1:72" ht="22.5" customHeight="1">
      <c r="A1091" s="138"/>
      <c r="B1091" s="267"/>
      <c r="C1091" s="263" t="s">
        <v>400</v>
      </c>
      <c r="D1091" s="264"/>
      <c r="E1091" s="264"/>
      <c r="F1091" s="265"/>
      <c r="G1091" s="122">
        <f>SUM(G1085:G1090)</f>
        <v>462750</v>
      </c>
    </row>
    <row r="1092" spans="1:72" ht="22.5" customHeight="1">
      <c r="A1092" s="138"/>
      <c r="B1092" s="267"/>
      <c r="C1092" s="252" t="s">
        <v>529</v>
      </c>
      <c r="D1092" s="252"/>
      <c r="E1092" s="252"/>
      <c r="F1092" s="252"/>
      <c r="G1092" s="122">
        <f>'مواد غذایی'!AV3</f>
        <v>21000</v>
      </c>
    </row>
    <row r="1093" spans="1:72" ht="22.5" customHeight="1">
      <c r="A1093" s="138"/>
      <c r="B1093" s="267"/>
      <c r="C1093" s="252" t="s">
        <v>530</v>
      </c>
      <c r="D1093" s="252"/>
      <c r="E1093" s="252"/>
      <c r="F1093" s="252"/>
      <c r="G1093" s="122">
        <f>G1078</f>
        <v>190000</v>
      </c>
    </row>
    <row r="1094" spans="1:72" ht="22.5" customHeight="1">
      <c r="A1094" s="138"/>
      <c r="B1094" s="267"/>
      <c r="C1094" s="252" t="s">
        <v>531</v>
      </c>
      <c r="D1094" s="252"/>
      <c r="E1094" s="252"/>
      <c r="F1094" s="252"/>
      <c r="G1094" s="150">
        <f>(G1091+G1092+G1093)*8%</f>
        <v>53900</v>
      </c>
    </row>
    <row r="1095" spans="1:72" ht="22.5" customHeight="1">
      <c r="A1095" s="138"/>
      <c r="B1095" s="270"/>
      <c r="C1095" s="252" t="s">
        <v>532</v>
      </c>
      <c r="D1095" s="252"/>
      <c r="E1095" s="252"/>
      <c r="F1095" s="252"/>
      <c r="G1095" s="122">
        <f>SUM(G1091:G1094)+150000</f>
        <v>877650</v>
      </c>
    </row>
    <row r="1096" spans="1:72" ht="22.5" customHeight="1">
      <c r="A1096" s="159"/>
      <c r="C1096" s="147"/>
      <c r="D1096" s="147"/>
      <c r="E1096" s="193"/>
      <c r="F1096" s="147"/>
      <c r="G1096" s="148"/>
    </row>
    <row r="1097" spans="1:72" ht="22.5" customHeight="1">
      <c r="A1097" s="159"/>
      <c r="C1097" s="147"/>
      <c r="D1097" s="147"/>
      <c r="E1097" s="193"/>
      <c r="F1097" s="147"/>
      <c r="G1097" s="148"/>
    </row>
    <row r="1098" spans="1:72" ht="22.5" customHeight="1">
      <c r="A1098" s="159"/>
      <c r="C1098" s="147"/>
      <c r="D1098" s="147"/>
      <c r="E1098" s="193"/>
      <c r="F1098" s="147"/>
      <c r="G1098" s="148"/>
    </row>
    <row r="1099" spans="1:72" ht="22.5" customHeight="1">
      <c r="A1099" s="130" t="s">
        <v>283</v>
      </c>
      <c r="B1099" s="132" t="s">
        <v>168</v>
      </c>
      <c r="C1099" s="137" t="s">
        <v>169</v>
      </c>
      <c r="D1099" s="137" t="s">
        <v>170</v>
      </c>
      <c r="E1099" s="195" t="s">
        <v>306</v>
      </c>
      <c r="F1099" s="153" t="s">
        <v>437</v>
      </c>
      <c r="G1099" s="153" t="s">
        <v>438</v>
      </c>
    </row>
    <row r="1100" spans="1:72" s="117" customFormat="1" ht="22.5" customHeight="1">
      <c r="A1100" s="130">
        <v>50</v>
      </c>
      <c r="B1100" s="279" t="s">
        <v>105</v>
      </c>
      <c r="C1100" s="129" t="s">
        <v>431</v>
      </c>
      <c r="D1100" s="129" t="str">
        <f>"کيلوگرم"</f>
        <v>کيلوگرم</v>
      </c>
      <c r="E1100" s="168">
        <v>0.27</v>
      </c>
      <c r="F1100" s="154">
        <f>'مواد غذایی'!C13</f>
        <v>1500000</v>
      </c>
      <c r="G1100" s="122">
        <f t="shared" si="53"/>
        <v>405000</v>
      </c>
      <c r="H1100" s="114"/>
      <c r="I1100" s="114"/>
      <c r="J1100" s="114"/>
      <c r="K1100" s="114"/>
      <c r="L1100" s="114"/>
      <c r="M1100" s="114"/>
      <c r="N1100" s="114"/>
      <c r="O1100" s="114"/>
      <c r="P1100" s="114"/>
      <c r="Q1100" s="114"/>
      <c r="R1100" s="114"/>
      <c r="S1100" s="114"/>
      <c r="T1100" s="114"/>
      <c r="U1100" s="114"/>
      <c r="V1100" s="114"/>
      <c r="W1100" s="114"/>
      <c r="X1100" s="114"/>
      <c r="Y1100" s="114"/>
      <c r="Z1100" s="114"/>
      <c r="AA1100" s="114"/>
      <c r="AB1100" s="114"/>
      <c r="AC1100" s="114"/>
      <c r="AD1100" s="114"/>
      <c r="AE1100" s="114"/>
      <c r="AF1100" s="114"/>
      <c r="AG1100" s="114"/>
      <c r="AH1100" s="114"/>
      <c r="AI1100" s="114"/>
      <c r="AJ1100" s="114"/>
      <c r="AK1100" s="114"/>
      <c r="AL1100" s="114"/>
      <c r="AM1100" s="114"/>
      <c r="AN1100" s="114"/>
      <c r="AO1100" s="114"/>
      <c r="AP1100" s="114"/>
      <c r="AQ1100" s="114"/>
      <c r="AR1100" s="114"/>
      <c r="AS1100" s="114"/>
      <c r="AT1100" s="114"/>
      <c r="AU1100" s="114"/>
      <c r="AV1100" s="114"/>
      <c r="AW1100" s="114"/>
      <c r="AX1100" s="114"/>
      <c r="AY1100" s="114"/>
      <c r="AZ1100" s="114"/>
      <c r="BA1100" s="114"/>
      <c r="BB1100" s="114"/>
      <c r="BC1100" s="114"/>
      <c r="BD1100" s="114"/>
      <c r="BE1100" s="114"/>
      <c r="BF1100" s="114"/>
      <c r="BG1100" s="114"/>
      <c r="BH1100" s="114"/>
      <c r="BI1100" s="114"/>
      <c r="BJ1100" s="114"/>
      <c r="BK1100" s="114"/>
      <c r="BL1100" s="114"/>
      <c r="BM1100" s="114"/>
      <c r="BN1100" s="114"/>
      <c r="BO1100" s="114"/>
      <c r="BP1100" s="114"/>
      <c r="BQ1100" s="114"/>
      <c r="BR1100" s="114"/>
      <c r="BS1100" s="114"/>
      <c r="BT1100" s="114"/>
    </row>
    <row r="1101" spans="1:72" s="117" customFormat="1" ht="22.5" customHeight="1">
      <c r="A1101" s="130"/>
      <c r="B1101" s="280"/>
      <c r="C1101" s="129" t="s">
        <v>7</v>
      </c>
      <c r="D1101" s="129" t="str">
        <f>"کيلوگرم"</f>
        <v>کيلوگرم</v>
      </c>
      <c r="E1101" s="168">
        <v>0.08</v>
      </c>
      <c r="F1101" s="154">
        <f>F1068</f>
        <v>700000</v>
      </c>
      <c r="G1101" s="122">
        <f t="shared" si="53"/>
        <v>56000</v>
      </c>
      <c r="H1101" s="114"/>
      <c r="I1101" s="114"/>
      <c r="J1101" s="114"/>
      <c r="K1101" s="114"/>
      <c r="L1101" s="114"/>
      <c r="M1101" s="114"/>
      <c r="N1101" s="114"/>
      <c r="O1101" s="114"/>
      <c r="P1101" s="114"/>
      <c r="Q1101" s="114"/>
      <c r="R1101" s="114"/>
      <c r="S1101" s="114"/>
      <c r="T1101" s="114"/>
      <c r="U1101" s="114"/>
      <c r="V1101" s="114"/>
      <c r="W1101" s="114"/>
      <c r="X1101" s="114"/>
      <c r="Y1101" s="114"/>
      <c r="Z1101" s="114"/>
      <c r="AA1101" s="114"/>
      <c r="AB1101" s="114"/>
      <c r="AC1101" s="114"/>
      <c r="AD1101" s="114"/>
      <c r="AE1101" s="114"/>
      <c r="AF1101" s="114"/>
      <c r="AG1101" s="114"/>
      <c r="AH1101" s="114"/>
      <c r="AI1101" s="114"/>
      <c r="AJ1101" s="114"/>
      <c r="AK1101" s="114"/>
      <c r="AL1101" s="114"/>
      <c r="AM1101" s="114"/>
      <c r="AN1101" s="114"/>
      <c r="AO1101" s="114"/>
      <c r="AP1101" s="114"/>
      <c r="AQ1101" s="114"/>
      <c r="AR1101" s="114"/>
      <c r="AS1101" s="114"/>
      <c r="AT1101" s="114"/>
      <c r="AU1101" s="114"/>
      <c r="AV1101" s="114"/>
      <c r="AW1101" s="114"/>
      <c r="AX1101" s="114"/>
      <c r="AY1101" s="114"/>
      <c r="AZ1101" s="114"/>
      <c r="BA1101" s="114"/>
      <c r="BB1101" s="114"/>
      <c r="BC1101" s="114"/>
      <c r="BD1101" s="114"/>
      <c r="BE1101" s="114"/>
      <c r="BF1101" s="114"/>
      <c r="BG1101" s="114"/>
      <c r="BH1101" s="114"/>
      <c r="BI1101" s="114"/>
      <c r="BJ1101" s="114"/>
      <c r="BK1101" s="114"/>
      <c r="BL1101" s="114"/>
      <c r="BM1101" s="114"/>
      <c r="BN1101" s="114"/>
      <c r="BO1101" s="114"/>
      <c r="BP1101" s="114"/>
      <c r="BQ1101" s="114"/>
      <c r="BR1101" s="114"/>
      <c r="BS1101" s="114"/>
      <c r="BT1101" s="114"/>
    </row>
    <row r="1102" spans="1:72" s="117" customFormat="1" ht="22.5" customHeight="1">
      <c r="A1102" s="130"/>
      <c r="B1102" s="280"/>
      <c r="C1102" s="129" t="str">
        <f>"نان لواش  بسته بندي 80 گرمي"</f>
        <v>نان لواش  بسته بندي 80 گرمي</v>
      </c>
      <c r="D1102" s="129" t="s">
        <v>11</v>
      </c>
      <c r="E1102" s="168">
        <v>2</v>
      </c>
      <c r="F1102" s="154">
        <f>F1086</f>
        <v>70000</v>
      </c>
      <c r="G1102" s="122">
        <f t="shared" si="53"/>
        <v>140000</v>
      </c>
      <c r="H1102" s="114"/>
      <c r="I1102" s="114"/>
      <c r="J1102" s="114"/>
      <c r="K1102" s="114"/>
      <c r="L1102" s="114"/>
      <c r="M1102" s="114"/>
      <c r="N1102" s="114"/>
      <c r="O1102" s="114"/>
      <c r="P1102" s="114"/>
      <c r="Q1102" s="114"/>
      <c r="R1102" s="114"/>
      <c r="S1102" s="114"/>
      <c r="T1102" s="114"/>
      <c r="U1102" s="114"/>
      <c r="V1102" s="114"/>
      <c r="W1102" s="114"/>
      <c r="X1102" s="114"/>
      <c r="Y1102" s="114"/>
      <c r="Z1102" s="114"/>
      <c r="AA1102" s="114"/>
      <c r="AB1102" s="114"/>
      <c r="AC1102" s="114"/>
      <c r="AD1102" s="114"/>
      <c r="AE1102" s="114"/>
      <c r="AF1102" s="114"/>
      <c r="AG1102" s="114"/>
      <c r="AH1102" s="114"/>
      <c r="AI1102" s="114"/>
      <c r="AJ1102" s="114"/>
      <c r="AK1102" s="114"/>
      <c r="AL1102" s="114"/>
      <c r="AM1102" s="114"/>
      <c r="AN1102" s="114"/>
      <c r="AO1102" s="114"/>
      <c r="AP1102" s="114"/>
      <c r="AQ1102" s="114"/>
      <c r="AR1102" s="114"/>
      <c r="AS1102" s="114"/>
      <c r="AT1102" s="114"/>
      <c r="AU1102" s="114"/>
      <c r="AV1102" s="114"/>
      <c r="AW1102" s="114"/>
      <c r="AX1102" s="114"/>
      <c r="AY1102" s="114"/>
      <c r="AZ1102" s="114"/>
      <c r="BA1102" s="114"/>
      <c r="BB1102" s="114"/>
      <c r="BC1102" s="114"/>
      <c r="BD1102" s="114"/>
      <c r="BE1102" s="114"/>
      <c r="BF1102" s="114"/>
      <c r="BG1102" s="114"/>
      <c r="BH1102" s="114"/>
      <c r="BI1102" s="114"/>
      <c r="BJ1102" s="114"/>
      <c r="BK1102" s="114"/>
      <c r="BL1102" s="114"/>
      <c r="BM1102" s="114"/>
      <c r="BN1102" s="114"/>
      <c r="BO1102" s="114"/>
      <c r="BP1102" s="114"/>
      <c r="BQ1102" s="114"/>
      <c r="BR1102" s="114"/>
      <c r="BS1102" s="114"/>
      <c r="BT1102" s="114"/>
    </row>
    <row r="1103" spans="1:72" s="117" customFormat="1" ht="22.5" customHeight="1">
      <c r="A1103" s="130"/>
      <c r="B1103" s="280"/>
      <c r="C1103" s="129" t="s">
        <v>84</v>
      </c>
      <c r="D1103" s="129" t="str">
        <f>"کيلوگرم"</f>
        <v>کيلوگرم</v>
      </c>
      <c r="E1103" s="168">
        <v>0.01</v>
      </c>
      <c r="F1103" s="154">
        <f>F1014</f>
        <v>500000</v>
      </c>
      <c r="G1103" s="122">
        <f t="shared" si="53"/>
        <v>5000</v>
      </c>
      <c r="H1103" s="114"/>
      <c r="I1103" s="114"/>
      <c r="J1103" s="114"/>
      <c r="K1103" s="114"/>
      <c r="L1103" s="114"/>
      <c r="M1103" s="114"/>
      <c r="N1103" s="114"/>
      <c r="O1103" s="114"/>
      <c r="P1103" s="114"/>
      <c r="Q1103" s="114"/>
      <c r="R1103" s="114"/>
      <c r="S1103" s="114"/>
      <c r="T1103" s="114"/>
      <c r="U1103" s="114"/>
      <c r="V1103" s="114"/>
      <c r="W1103" s="114"/>
      <c r="X1103" s="114"/>
      <c r="Y1103" s="114"/>
      <c r="Z1103" s="114"/>
      <c r="AA1103" s="114"/>
      <c r="AB1103" s="114"/>
      <c r="AC1103" s="114"/>
      <c r="AD1103" s="114"/>
      <c r="AE1103" s="114"/>
      <c r="AF1103" s="114"/>
      <c r="AG1103" s="114"/>
      <c r="AH1103" s="114"/>
      <c r="AI1103" s="114"/>
      <c r="AJ1103" s="114"/>
      <c r="AK1103" s="114"/>
      <c r="AL1103" s="114"/>
      <c r="AM1103" s="114"/>
      <c r="AN1103" s="114"/>
      <c r="AO1103" s="114"/>
      <c r="AP1103" s="114"/>
      <c r="AQ1103" s="114"/>
      <c r="AR1103" s="114"/>
      <c r="AS1103" s="114"/>
      <c r="AT1103" s="114"/>
      <c r="AU1103" s="114"/>
      <c r="AV1103" s="114"/>
      <c r="AW1103" s="114"/>
      <c r="AX1103" s="114"/>
      <c r="AY1103" s="114"/>
      <c r="AZ1103" s="114"/>
      <c r="BA1103" s="114"/>
      <c r="BB1103" s="114"/>
      <c r="BC1103" s="114"/>
      <c r="BD1103" s="114"/>
      <c r="BE1103" s="114"/>
      <c r="BF1103" s="114"/>
      <c r="BG1103" s="114"/>
      <c r="BH1103" s="114"/>
      <c r="BI1103" s="114"/>
      <c r="BJ1103" s="114"/>
      <c r="BK1103" s="114"/>
      <c r="BL1103" s="114"/>
      <c r="BM1103" s="114"/>
      <c r="BN1103" s="114"/>
      <c r="BO1103" s="114"/>
      <c r="BP1103" s="114"/>
      <c r="BQ1103" s="114"/>
      <c r="BR1103" s="114"/>
      <c r="BS1103" s="114"/>
      <c r="BT1103" s="114"/>
    </row>
    <row r="1104" spans="1:72" s="117" customFormat="1" ht="22.5" customHeight="1">
      <c r="A1104" s="130"/>
      <c r="B1104" s="280"/>
      <c r="C1104" s="129" t="s">
        <v>102</v>
      </c>
      <c r="D1104" s="129" t="s">
        <v>4</v>
      </c>
      <c r="E1104" s="168">
        <v>3.5000000000000003E-2</v>
      </c>
      <c r="F1104" s="154">
        <f>'مواد غذایی'!AG5</f>
        <v>160000</v>
      </c>
      <c r="G1104" s="122">
        <f t="shared" si="53"/>
        <v>5600.0000000000009</v>
      </c>
      <c r="H1104" s="114"/>
      <c r="I1104" s="114"/>
      <c r="J1104" s="114"/>
      <c r="K1104" s="114"/>
      <c r="L1104" s="114"/>
      <c r="M1104" s="114"/>
      <c r="N1104" s="114"/>
      <c r="O1104" s="114"/>
      <c r="P1104" s="114"/>
      <c r="Q1104" s="114"/>
      <c r="R1104" s="114"/>
      <c r="S1104" s="114"/>
      <c r="T1104" s="114"/>
      <c r="U1104" s="114"/>
      <c r="V1104" s="114"/>
      <c r="W1104" s="114"/>
      <c r="X1104" s="114"/>
      <c r="Y1104" s="114"/>
      <c r="Z1104" s="114"/>
      <c r="AA1104" s="114"/>
      <c r="AB1104" s="114"/>
      <c r="AC1104" s="114"/>
      <c r="AD1104" s="114"/>
      <c r="AE1104" s="114"/>
      <c r="AF1104" s="114"/>
      <c r="AG1104" s="114"/>
      <c r="AH1104" s="114"/>
      <c r="AI1104" s="114"/>
      <c r="AJ1104" s="114"/>
      <c r="AK1104" s="114"/>
      <c r="AL1104" s="114"/>
      <c r="AM1104" s="114"/>
      <c r="AN1104" s="114"/>
      <c r="AO1104" s="114"/>
      <c r="AP1104" s="114"/>
      <c r="AQ1104" s="114"/>
      <c r="AR1104" s="114"/>
      <c r="AS1104" s="114"/>
      <c r="AT1104" s="114"/>
      <c r="AU1104" s="114"/>
      <c r="AV1104" s="114"/>
      <c r="AW1104" s="114"/>
      <c r="AX1104" s="114"/>
      <c r="AY1104" s="114"/>
      <c r="AZ1104" s="114"/>
      <c r="BA1104" s="114"/>
      <c r="BB1104" s="114"/>
      <c r="BC1104" s="114"/>
      <c r="BD1104" s="114"/>
      <c r="BE1104" s="114"/>
      <c r="BF1104" s="114"/>
      <c r="BG1104" s="114"/>
      <c r="BH1104" s="114"/>
      <c r="BI1104" s="114"/>
      <c r="BJ1104" s="114"/>
      <c r="BK1104" s="114"/>
      <c r="BL1104" s="114"/>
      <c r="BM1104" s="114"/>
      <c r="BN1104" s="114"/>
      <c r="BO1104" s="114"/>
      <c r="BP1104" s="114"/>
      <c r="BQ1104" s="114"/>
      <c r="BR1104" s="114"/>
      <c r="BS1104" s="114"/>
      <c r="BT1104" s="114"/>
    </row>
    <row r="1105" spans="1:72" s="117" customFormat="1" ht="22.5" customHeight="1">
      <c r="A1105" s="130"/>
      <c r="B1105" s="280"/>
      <c r="C1105" s="129" t="s">
        <v>103</v>
      </c>
      <c r="D1105" s="129" t="s">
        <v>4</v>
      </c>
      <c r="E1105" s="168">
        <v>0.01</v>
      </c>
      <c r="F1105" s="154">
        <f>'مواد غذایی'!AB3</f>
        <v>140000</v>
      </c>
      <c r="G1105" s="122">
        <f t="shared" si="53"/>
        <v>1400</v>
      </c>
      <c r="H1105" s="114"/>
      <c r="I1105" s="114"/>
      <c r="J1105" s="114"/>
      <c r="K1105" s="114"/>
      <c r="L1105" s="114"/>
      <c r="M1105" s="114"/>
      <c r="N1105" s="114"/>
      <c r="O1105" s="114"/>
      <c r="P1105" s="114"/>
      <c r="Q1105" s="114"/>
      <c r="R1105" s="114"/>
      <c r="S1105" s="114"/>
      <c r="T1105" s="114"/>
      <c r="U1105" s="114"/>
      <c r="V1105" s="114"/>
      <c r="W1105" s="114"/>
      <c r="X1105" s="114"/>
      <c r="Y1105" s="114"/>
      <c r="Z1105" s="114"/>
      <c r="AA1105" s="114"/>
      <c r="AB1105" s="114"/>
      <c r="AC1105" s="114"/>
      <c r="AD1105" s="114"/>
      <c r="AE1105" s="114"/>
      <c r="AF1105" s="114"/>
      <c r="AG1105" s="114"/>
      <c r="AH1105" s="114"/>
      <c r="AI1105" s="114"/>
      <c r="AJ1105" s="114"/>
      <c r="AK1105" s="114"/>
      <c r="AL1105" s="114"/>
      <c r="AM1105" s="114"/>
      <c r="AN1105" s="114"/>
      <c r="AO1105" s="114"/>
      <c r="AP1105" s="114"/>
      <c r="AQ1105" s="114"/>
      <c r="AR1105" s="114"/>
      <c r="AS1105" s="114"/>
      <c r="AT1105" s="114"/>
      <c r="AU1105" s="114"/>
      <c r="AV1105" s="114"/>
      <c r="AW1105" s="114"/>
      <c r="AX1105" s="114"/>
      <c r="AY1105" s="114"/>
      <c r="AZ1105" s="114"/>
      <c r="BA1105" s="114"/>
      <c r="BB1105" s="114"/>
      <c r="BC1105" s="114"/>
      <c r="BD1105" s="114"/>
      <c r="BE1105" s="114"/>
      <c r="BF1105" s="114"/>
      <c r="BG1105" s="114"/>
      <c r="BH1105" s="114"/>
      <c r="BI1105" s="114"/>
      <c r="BJ1105" s="114"/>
      <c r="BK1105" s="114"/>
      <c r="BL1105" s="114"/>
      <c r="BM1105" s="114"/>
      <c r="BN1105" s="114"/>
      <c r="BO1105" s="114"/>
      <c r="BP1105" s="114"/>
      <c r="BQ1105" s="114"/>
      <c r="BR1105" s="114"/>
      <c r="BS1105" s="114"/>
      <c r="BT1105" s="114"/>
    </row>
    <row r="1106" spans="1:72" s="117" customFormat="1" ht="22.5" customHeight="1">
      <c r="A1106" s="130"/>
      <c r="B1106" s="280"/>
      <c r="C1106" s="129" t="s">
        <v>104</v>
      </c>
      <c r="D1106" s="129" t="str">
        <f t="shared" ref="D1106:D1111" si="55">"کيلوگرم"</f>
        <v>کيلوگرم</v>
      </c>
      <c r="E1106" s="168">
        <v>2.5000000000000001E-2</v>
      </c>
      <c r="F1106" s="154">
        <f>'مواد غذایی'!H6</f>
        <v>200000</v>
      </c>
      <c r="G1106" s="122">
        <f t="shared" si="53"/>
        <v>5000</v>
      </c>
      <c r="H1106" s="114"/>
      <c r="I1106" s="114"/>
      <c r="J1106" s="114"/>
      <c r="K1106" s="114"/>
      <c r="L1106" s="114"/>
      <c r="M1106" s="114"/>
      <c r="N1106" s="114"/>
      <c r="O1106" s="114"/>
      <c r="P1106" s="114"/>
      <c r="Q1106" s="114"/>
      <c r="R1106" s="114"/>
      <c r="S1106" s="114"/>
      <c r="T1106" s="114"/>
      <c r="U1106" s="114"/>
      <c r="V1106" s="114"/>
      <c r="W1106" s="114"/>
      <c r="X1106" s="114"/>
      <c r="Y1106" s="114"/>
      <c r="Z1106" s="114"/>
      <c r="AA1106" s="114"/>
      <c r="AB1106" s="114"/>
      <c r="AC1106" s="114"/>
      <c r="AD1106" s="114"/>
      <c r="AE1106" s="114"/>
      <c r="AF1106" s="114"/>
      <c r="AG1106" s="114"/>
      <c r="AH1106" s="114"/>
      <c r="AI1106" s="114"/>
      <c r="AJ1106" s="114"/>
      <c r="AK1106" s="114"/>
      <c r="AL1106" s="114"/>
      <c r="AM1106" s="114"/>
      <c r="AN1106" s="114"/>
      <c r="AO1106" s="114"/>
      <c r="AP1106" s="114"/>
      <c r="AQ1106" s="114"/>
      <c r="AR1106" s="114"/>
      <c r="AS1106" s="114"/>
      <c r="AT1106" s="114"/>
      <c r="AU1106" s="114"/>
      <c r="AV1106" s="114"/>
      <c r="AW1106" s="114"/>
      <c r="AX1106" s="114"/>
      <c r="AY1106" s="114"/>
      <c r="AZ1106" s="114"/>
      <c r="BA1106" s="114"/>
      <c r="BB1106" s="114"/>
      <c r="BC1106" s="114"/>
      <c r="BD1106" s="114"/>
      <c r="BE1106" s="114"/>
      <c r="BF1106" s="114"/>
      <c r="BG1106" s="114"/>
      <c r="BH1106" s="114"/>
      <c r="BI1106" s="114"/>
      <c r="BJ1106" s="114"/>
      <c r="BK1106" s="114"/>
      <c r="BL1106" s="114"/>
      <c r="BM1106" s="114"/>
      <c r="BN1106" s="114"/>
      <c r="BO1106" s="114"/>
      <c r="BP1106" s="114"/>
      <c r="BQ1106" s="114"/>
      <c r="BR1106" s="114"/>
      <c r="BS1106" s="114"/>
      <c r="BT1106" s="114"/>
    </row>
    <row r="1107" spans="1:72" s="117" customFormat="1" ht="22.5" customHeight="1">
      <c r="A1107" s="130"/>
      <c r="B1107" s="280"/>
      <c r="C1107" s="129" t="s">
        <v>37</v>
      </c>
      <c r="D1107" s="129" t="str">
        <f t="shared" si="55"/>
        <v>کيلوگرم</v>
      </c>
      <c r="E1107" s="168">
        <v>0.06</v>
      </c>
      <c r="F1107" s="154">
        <f>F46</f>
        <v>100000</v>
      </c>
      <c r="G1107" s="122">
        <f t="shared" si="53"/>
        <v>6000</v>
      </c>
      <c r="H1107" s="114"/>
      <c r="I1107" s="114"/>
      <c r="J1107" s="114"/>
      <c r="K1107" s="114"/>
      <c r="L1107" s="114"/>
      <c r="M1107" s="114"/>
      <c r="N1107" s="114"/>
      <c r="O1107" s="114"/>
      <c r="P1107" s="114"/>
      <c r="Q1107" s="114"/>
      <c r="R1107" s="114"/>
      <c r="S1107" s="114"/>
      <c r="T1107" s="114"/>
      <c r="U1107" s="114"/>
      <c r="V1107" s="114"/>
      <c r="W1107" s="114"/>
      <c r="X1107" s="114"/>
      <c r="Y1107" s="114"/>
      <c r="Z1107" s="114"/>
      <c r="AA1107" s="114"/>
      <c r="AB1107" s="114"/>
      <c r="AC1107" s="114"/>
      <c r="AD1107" s="114"/>
      <c r="AE1107" s="114"/>
      <c r="AF1107" s="114"/>
      <c r="AG1107" s="114"/>
      <c r="AH1107" s="114"/>
      <c r="AI1107" s="114"/>
      <c r="AJ1107" s="114"/>
      <c r="AK1107" s="114"/>
      <c r="AL1107" s="114"/>
      <c r="AM1107" s="114"/>
      <c r="AN1107" s="114"/>
      <c r="AO1107" s="114"/>
      <c r="AP1107" s="114"/>
      <c r="AQ1107" s="114"/>
      <c r="AR1107" s="114"/>
      <c r="AS1107" s="114"/>
      <c r="AT1107" s="114"/>
      <c r="AU1107" s="114"/>
      <c r="AV1107" s="114"/>
      <c r="AW1107" s="114"/>
      <c r="AX1107" s="114"/>
      <c r="AY1107" s="114"/>
      <c r="AZ1107" s="114"/>
      <c r="BA1107" s="114"/>
      <c r="BB1107" s="114"/>
      <c r="BC1107" s="114"/>
      <c r="BD1107" s="114"/>
      <c r="BE1107" s="114"/>
      <c r="BF1107" s="114"/>
      <c r="BG1107" s="114"/>
      <c r="BH1107" s="114"/>
      <c r="BI1107" s="114"/>
      <c r="BJ1107" s="114"/>
      <c r="BK1107" s="114"/>
      <c r="BL1107" s="114"/>
      <c r="BM1107" s="114"/>
      <c r="BN1107" s="114"/>
      <c r="BO1107" s="114"/>
      <c r="BP1107" s="114"/>
      <c r="BQ1107" s="114"/>
      <c r="BR1107" s="114"/>
      <c r="BS1107" s="114"/>
      <c r="BT1107" s="114"/>
    </row>
    <row r="1108" spans="1:72" s="114" customFormat="1" ht="22.5" customHeight="1">
      <c r="A1108" s="130"/>
      <c r="B1108" s="280"/>
      <c r="C1108" s="129" t="s">
        <v>23</v>
      </c>
      <c r="D1108" s="129" t="str">
        <f t="shared" si="55"/>
        <v>کيلوگرم</v>
      </c>
      <c r="E1108" s="168">
        <v>0.04</v>
      </c>
      <c r="F1108" s="154">
        <f>F631</f>
        <v>25000</v>
      </c>
      <c r="G1108" s="122">
        <f t="shared" si="53"/>
        <v>1000</v>
      </c>
    </row>
    <row r="1109" spans="1:72" s="114" customFormat="1" ht="22.5" customHeight="1">
      <c r="A1109" s="130"/>
      <c r="B1109" s="280"/>
      <c r="C1109" s="129" t="s">
        <v>19</v>
      </c>
      <c r="D1109" s="129" t="str">
        <f t="shared" si="55"/>
        <v>کيلوگرم</v>
      </c>
      <c r="E1109" s="168">
        <v>1.8200000000000001E-2</v>
      </c>
      <c r="F1109" s="154">
        <f>F652</f>
        <v>300000</v>
      </c>
      <c r="G1109" s="122">
        <f t="shared" si="53"/>
        <v>5460</v>
      </c>
    </row>
    <row r="1110" spans="1:72" s="117" customFormat="1" ht="22.5" customHeight="1">
      <c r="A1110" s="130"/>
      <c r="B1110" s="280"/>
      <c r="C1110" s="129" t="s">
        <v>81</v>
      </c>
      <c r="D1110" s="129" t="str">
        <f t="shared" si="55"/>
        <v>کيلوگرم</v>
      </c>
      <c r="E1110" s="168">
        <v>0.01</v>
      </c>
      <c r="F1110" s="154">
        <f>'مواد غذایی'!R3</f>
        <v>700000</v>
      </c>
      <c r="G1110" s="122">
        <f t="shared" si="53"/>
        <v>7000</v>
      </c>
      <c r="H1110" s="114"/>
      <c r="I1110" s="114"/>
      <c r="J1110" s="114"/>
      <c r="K1110" s="114"/>
      <c r="L1110" s="114"/>
      <c r="M1110" s="114"/>
      <c r="N1110" s="114"/>
      <c r="O1110" s="114"/>
      <c r="P1110" s="114"/>
      <c r="Q1110" s="114"/>
      <c r="R1110" s="114"/>
      <c r="S1110" s="114"/>
      <c r="T1110" s="114"/>
      <c r="U1110" s="114"/>
      <c r="V1110" s="114"/>
      <c r="W1110" s="114"/>
      <c r="X1110" s="114"/>
      <c r="Y1110" s="114"/>
      <c r="Z1110" s="114"/>
      <c r="AA1110" s="114"/>
      <c r="AB1110" s="114"/>
      <c r="AC1110" s="114"/>
      <c r="AD1110" s="114"/>
      <c r="AE1110" s="114"/>
      <c r="AF1110" s="114"/>
      <c r="AG1110" s="114"/>
      <c r="AH1110" s="114"/>
      <c r="AI1110" s="114"/>
      <c r="AJ1110" s="114"/>
      <c r="AK1110" s="114"/>
      <c r="AL1110" s="114"/>
      <c r="AM1110" s="114"/>
      <c r="AN1110" s="114"/>
      <c r="AO1110" s="114"/>
      <c r="AP1110" s="114"/>
      <c r="AQ1110" s="114"/>
      <c r="AR1110" s="114"/>
      <c r="AS1110" s="114"/>
      <c r="AT1110" s="114"/>
      <c r="AU1110" s="114"/>
      <c r="AV1110" s="114"/>
      <c r="AW1110" s="114"/>
      <c r="AX1110" s="114"/>
      <c r="AY1110" s="114"/>
      <c r="AZ1110" s="114"/>
      <c r="BA1110" s="114"/>
      <c r="BB1110" s="114"/>
      <c r="BC1110" s="114"/>
      <c r="BD1110" s="114"/>
      <c r="BE1110" s="114"/>
      <c r="BF1110" s="114"/>
      <c r="BG1110" s="114"/>
      <c r="BH1110" s="114"/>
      <c r="BI1110" s="114"/>
      <c r="BJ1110" s="114"/>
      <c r="BK1110" s="114"/>
      <c r="BL1110" s="114"/>
      <c r="BM1110" s="114"/>
      <c r="BN1110" s="114"/>
      <c r="BO1110" s="114"/>
      <c r="BP1110" s="114"/>
      <c r="BQ1110" s="114"/>
      <c r="BR1110" s="114"/>
      <c r="BS1110" s="114"/>
      <c r="BT1110" s="114"/>
    </row>
    <row r="1111" spans="1:72" s="117" customFormat="1" ht="22.5" customHeight="1">
      <c r="A1111" s="130"/>
      <c r="B1111" s="280"/>
      <c r="C1111" s="129" t="s">
        <v>20</v>
      </c>
      <c r="D1111" s="129" t="str">
        <f t="shared" si="55"/>
        <v>کيلوگرم</v>
      </c>
      <c r="E1111" s="168">
        <v>8.8000000000000005E-3</v>
      </c>
      <c r="F1111" s="154">
        <f>F1089</f>
        <v>400000</v>
      </c>
      <c r="G1111" s="122">
        <f t="shared" si="53"/>
        <v>3520</v>
      </c>
      <c r="H1111" s="114"/>
      <c r="I1111" s="114"/>
      <c r="J1111" s="114"/>
      <c r="K1111" s="114"/>
      <c r="L1111" s="114"/>
      <c r="M1111" s="114"/>
      <c r="N1111" s="114"/>
      <c r="O1111" s="114"/>
      <c r="P1111" s="114"/>
      <c r="Q1111" s="114"/>
      <c r="R1111" s="114"/>
      <c r="S1111" s="114"/>
      <c r="T1111" s="114"/>
      <c r="U1111" s="114"/>
      <c r="V1111" s="114"/>
      <c r="W1111" s="114"/>
      <c r="X1111" s="114"/>
      <c r="Y1111" s="114"/>
      <c r="Z1111" s="114"/>
      <c r="AA1111" s="114"/>
      <c r="AB1111" s="114"/>
      <c r="AC1111" s="114"/>
      <c r="AD1111" s="114"/>
      <c r="AE1111" s="114"/>
      <c r="AF1111" s="114"/>
      <c r="AG1111" s="114"/>
      <c r="AH1111" s="114"/>
      <c r="AI1111" s="114"/>
      <c r="AJ1111" s="114"/>
      <c r="AK1111" s="114"/>
      <c r="AL1111" s="114"/>
      <c r="AM1111" s="114"/>
      <c r="AN1111" s="114"/>
      <c r="AO1111" s="114"/>
      <c r="AP1111" s="114"/>
      <c r="AQ1111" s="114"/>
      <c r="AR1111" s="114"/>
      <c r="AS1111" s="114"/>
      <c r="AT1111" s="114"/>
      <c r="AU1111" s="114"/>
      <c r="AV1111" s="114"/>
      <c r="AW1111" s="114"/>
      <c r="AX1111" s="114"/>
      <c r="AY1111" s="114"/>
      <c r="AZ1111" s="114"/>
      <c r="BA1111" s="114"/>
      <c r="BB1111" s="114"/>
      <c r="BC1111" s="114"/>
      <c r="BD1111" s="114"/>
      <c r="BE1111" s="114"/>
      <c r="BF1111" s="114"/>
      <c r="BG1111" s="114"/>
      <c r="BH1111" s="114"/>
      <c r="BI1111" s="114"/>
      <c r="BJ1111" s="114"/>
      <c r="BK1111" s="114"/>
      <c r="BL1111" s="114"/>
      <c r="BM1111" s="114"/>
      <c r="BN1111" s="114"/>
      <c r="BO1111" s="114"/>
      <c r="BP1111" s="114"/>
      <c r="BQ1111" s="114"/>
      <c r="BR1111" s="114"/>
      <c r="BS1111" s="114"/>
      <c r="BT1111" s="114"/>
    </row>
    <row r="1112" spans="1:72" s="114" customFormat="1" ht="22.5" customHeight="1">
      <c r="A1112" s="130"/>
      <c r="B1112" s="280"/>
      <c r="C1112" s="129" t="s">
        <v>88</v>
      </c>
      <c r="D1112" s="129" t="s">
        <v>4</v>
      </c>
      <c r="E1112" s="168">
        <v>5.0000000000000001E-4</v>
      </c>
      <c r="F1112" s="154">
        <f>'مواد غذایی'!H27</f>
        <v>150000</v>
      </c>
      <c r="G1112" s="122">
        <f t="shared" si="53"/>
        <v>75</v>
      </c>
    </row>
    <row r="1113" spans="1:72" s="114" customFormat="1" ht="22.5" customHeight="1">
      <c r="A1113" s="130"/>
      <c r="B1113" s="280"/>
      <c r="C1113" s="129" t="s">
        <v>172</v>
      </c>
      <c r="D1113" s="129" t="s">
        <v>173</v>
      </c>
      <c r="E1113" s="168">
        <v>1</v>
      </c>
      <c r="F1113" s="154">
        <f>F1090</f>
        <v>10000</v>
      </c>
      <c r="G1113" s="122">
        <f t="shared" si="53"/>
        <v>10000</v>
      </c>
    </row>
    <row r="1114" spans="1:72" ht="22.5" customHeight="1">
      <c r="A1114" s="138"/>
      <c r="B1114" s="280"/>
      <c r="C1114" s="263" t="s">
        <v>400</v>
      </c>
      <c r="D1114" s="264"/>
      <c r="E1114" s="264"/>
      <c r="F1114" s="265"/>
      <c r="G1114" s="122">
        <f>SUM(G1100:G1113)</f>
        <v>651055</v>
      </c>
    </row>
    <row r="1115" spans="1:72" ht="22.5" customHeight="1">
      <c r="A1115" s="138"/>
      <c r="B1115" s="280"/>
      <c r="C1115" s="252" t="s">
        <v>529</v>
      </c>
      <c r="D1115" s="252"/>
      <c r="E1115" s="252"/>
      <c r="F1115" s="252"/>
      <c r="G1115" s="122">
        <f>'مواد غذایی'!AV3</f>
        <v>21000</v>
      </c>
    </row>
    <row r="1116" spans="1:72" ht="22.5" customHeight="1">
      <c r="A1116" s="138"/>
      <c r="B1116" s="280"/>
      <c r="C1116" s="252" t="s">
        <v>530</v>
      </c>
      <c r="D1116" s="252"/>
      <c r="E1116" s="252"/>
      <c r="F1116" s="252"/>
      <c r="G1116" s="122">
        <f>G1093</f>
        <v>190000</v>
      </c>
    </row>
    <row r="1117" spans="1:72" ht="22.5" customHeight="1">
      <c r="A1117" s="138"/>
      <c r="B1117" s="280"/>
      <c r="C1117" s="252" t="s">
        <v>531</v>
      </c>
      <c r="D1117" s="252"/>
      <c r="E1117" s="252"/>
      <c r="F1117" s="252"/>
      <c r="G1117" s="150">
        <f>(G1114+G1115+G1116)*8%</f>
        <v>68964.399999999994</v>
      </c>
    </row>
    <row r="1118" spans="1:72" ht="22.5" customHeight="1">
      <c r="A1118" s="138"/>
      <c r="B1118" s="284"/>
      <c r="C1118" s="252" t="s">
        <v>532</v>
      </c>
      <c r="D1118" s="252"/>
      <c r="E1118" s="252"/>
      <c r="F1118" s="252"/>
      <c r="G1118" s="122">
        <f>SUM(G1114:G1117)</f>
        <v>931019.4</v>
      </c>
    </row>
    <row r="1119" spans="1:72" ht="22.5" customHeight="1">
      <c r="A1119" s="159"/>
      <c r="C1119" s="147"/>
      <c r="D1119" s="147"/>
      <c r="E1119" s="193"/>
      <c r="F1119" s="147"/>
      <c r="G1119" s="148"/>
    </row>
    <row r="1120" spans="1:72" ht="22.5" customHeight="1">
      <c r="A1120" s="159"/>
      <c r="C1120" s="147"/>
      <c r="D1120" s="147"/>
      <c r="E1120" s="193"/>
      <c r="F1120" s="147"/>
      <c r="G1120" s="148"/>
    </row>
    <row r="1121" spans="1:7" ht="22.5" customHeight="1">
      <c r="A1121" s="159"/>
      <c r="C1121" s="147"/>
      <c r="D1121" s="147"/>
      <c r="E1121" s="193"/>
      <c r="F1121" s="147"/>
      <c r="G1121" s="148"/>
    </row>
    <row r="1122" spans="1:7" ht="22.5" customHeight="1">
      <c r="A1122" s="130" t="s">
        <v>283</v>
      </c>
      <c r="B1122" s="132" t="s">
        <v>168</v>
      </c>
      <c r="C1122" s="137" t="s">
        <v>169</v>
      </c>
      <c r="D1122" s="137" t="s">
        <v>170</v>
      </c>
      <c r="E1122" s="195" t="s">
        <v>306</v>
      </c>
      <c r="F1122" s="153" t="s">
        <v>437</v>
      </c>
      <c r="G1122" s="153" t="s">
        <v>438</v>
      </c>
    </row>
    <row r="1123" spans="1:7" ht="22.5" customHeight="1">
      <c r="A1123" s="137">
        <v>51</v>
      </c>
      <c r="B1123" s="279" t="s">
        <v>86</v>
      </c>
      <c r="C1123" s="129" t="s">
        <v>3</v>
      </c>
      <c r="D1123" s="129" t="s">
        <v>4</v>
      </c>
      <c r="E1123" s="168">
        <v>0.01</v>
      </c>
      <c r="F1123" s="122">
        <f>F1087</f>
        <v>500000</v>
      </c>
      <c r="G1123" s="122">
        <f t="shared" si="53"/>
        <v>5000</v>
      </c>
    </row>
    <row r="1124" spans="1:7" ht="22.5" customHeight="1">
      <c r="A1124" s="138"/>
      <c r="B1124" s="280"/>
      <c r="C1124" s="129" t="s">
        <v>31</v>
      </c>
      <c r="D1124" s="129" t="str">
        <f>"کيلوگرم"</f>
        <v>کيلوگرم</v>
      </c>
      <c r="E1124" s="168">
        <v>0.05</v>
      </c>
      <c r="F1124" s="122">
        <f>F1071</f>
        <v>500000</v>
      </c>
      <c r="G1124" s="122">
        <f t="shared" si="53"/>
        <v>25000</v>
      </c>
    </row>
    <row r="1125" spans="1:7" ht="22.5" customHeight="1">
      <c r="A1125" s="138"/>
      <c r="B1125" s="280"/>
      <c r="C1125" s="129" t="s">
        <v>6</v>
      </c>
      <c r="D1125" s="129" t="str">
        <f>"کيلوگرم"</f>
        <v>کيلوگرم</v>
      </c>
      <c r="E1125" s="168">
        <v>1.4999999999999999E-2</v>
      </c>
      <c r="F1125" s="122">
        <f>F1088</f>
        <v>250000</v>
      </c>
      <c r="G1125" s="122">
        <f t="shared" si="53"/>
        <v>3750</v>
      </c>
    </row>
    <row r="1126" spans="1:7" ht="22.5" customHeight="1">
      <c r="A1126" s="138"/>
      <c r="B1126" s="280"/>
      <c r="C1126" s="129" t="s">
        <v>61</v>
      </c>
      <c r="D1126" s="129" t="s">
        <v>10</v>
      </c>
      <c r="E1126" s="168">
        <v>0.5</v>
      </c>
      <c r="F1126" s="122">
        <f>F1067</f>
        <v>70000</v>
      </c>
      <c r="G1126" s="122">
        <f t="shared" si="53"/>
        <v>35000</v>
      </c>
    </row>
    <row r="1127" spans="1:7" ht="22.5" customHeight="1">
      <c r="A1127" s="138"/>
      <c r="B1127" s="280"/>
      <c r="C1127" s="129" t="s">
        <v>284</v>
      </c>
      <c r="D1127" s="129" t="str">
        <f>"کيلوگرم"</f>
        <v>کيلوگرم</v>
      </c>
      <c r="E1127" s="168">
        <v>0.35</v>
      </c>
      <c r="F1127" s="122">
        <f>'مواد غذایی'!C10</f>
        <v>1000000</v>
      </c>
      <c r="G1127" s="122">
        <f t="shared" si="53"/>
        <v>350000</v>
      </c>
    </row>
    <row r="1128" spans="1:7" ht="22.5" customHeight="1">
      <c r="A1128" s="138"/>
      <c r="B1128" s="280"/>
      <c r="C1128" s="129" t="s">
        <v>7</v>
      </c>
      <c r="D1128" s="129" t="str">
        <f>"کيلوگرم"</f>
        <v>کيلوگرم</v>
      </c>
      <c r="E1128" s="168">
        <v>0.08</v>
      </c>
      <c r="F1128" s="122">
        <f>F1101</f>
        <v>700000</v>
      </c>
      <c r="G1128" s="122">
        <f t="shared" si="53"/>
        <v>56000</v>
      </c>
    </row>
    <row r="1129" spans="1:7" ht="22.5" customHeight="1">
      <c r="A1129" s="138"/>
      <c r="B1129" s="280"/>
      <c r="C1129" s="129" t="s">
        <v>20</v>
      </c>
      <c r="D1129" s="129" t="str">
        <f>"کيلوگرم"</f>
        <v>کيلوگرم</v>
      </c>
      <c r="E1129" s="168">
        <v>2E-3</v>
      </c>
      <c r="F1129" s="122">
        <f>F1111</f>
        <v>400000</v>
      </c>
      <c r="G1129" s="122">
        <f t="shared" si="53"/>
        <v>800</v>
      </c>
    </row>
    <row r="1130" spans="1:7" ht="22.5" customHeight="1">
      <c r="A1130" s="138"/>
      <c r="B1130" s="280"/>
      <c r="C1130" s="129" t="str">
        <f>"نان لواش  بسته بندي 80 گرمي"</f>
        <v>نان لواش  بسته بندي 80 گرمي</v>
      </c>
      <c r="D1130" s="129" t="s">
        <v>11</v>
      </c>
      <c r="E1130" s="168">
        <v>2</v>
      </c>
      <c r="F1130" s="122">
        <f>F1102</f>
        <v>70000</v>
      </c>
      <c r="G1130" s="122">
        <f t="shared" si="53"/>
        <v>140000</v>
      </c>
    </row>
    <row r="1131" spans="1:7" ht="22.5" customHeight="1">
      <c r="A1131" s="138"/>
      <c r="B1131" s="280"/>
      <c r="C1131" s="112" t="s">
        <v>370</v>
      </c>
      <c r="D1131" s="129" t="s">
        <v>173</v>
      </c>
      <c r="E1131" s="168">
        <v>1</v>
      </c>
      <c r="F1131" s="122">
        <f>F1113</f>
        <v>10000</v>
      </c>
      <c r="G1131" s="122">
        <f t="shared" si="53"/>
        <v>10000</v>
      </c>
    </row>
    <row r="1132" spans="1:7" ht="22.5" customHeight="1">
      <c r="A1132" s="138"/>
      <c r="B1132" s="280"/>
      <c r="C1132" s="263" t="s">
        <v>400</v>
      </c>
      <c r="D1132" s="264"/>
      <c r="E1132" s="264"/>
      <c r="F1132" s="265"/>
      <c r="G1132" s="122">
        <f>SUM(G1123:G1131)</f>
        <v>625550</v>
      </c>
    </row>
    <row r="1133" spans="1:7" ht="22.5" customHeight="1">
      <c r="A1133" s="138"/>
      <c r="B1133" s="280"/>
      <c r="C1133" s="252" t="s">
        <v>529</v>
      </c>
      <c r="D1133" s="252"/>
      <c r="E1133" s="252"/>
      <c r="F1133" s="252"/>
      <c r="G1133" s="122">
        <f>'مواد غذایی'!AV3</f>
        <v>21000</v>
      </c>
    </row>
    <row r="1134" spans="1:7" ht="22.5" customHeight="1">
      <c r="A1134" s="138"/>
      <c r="B1134" s="280"/>
      <c r="C1134" s="252" t="s">
        <v>530</v>
      </c>
      <c r="D1134" s="252"/>
      <c r="E1134" s="252"/>
      <c r="F1134" s="252"/>
      <c r="G1134" s="122">
        <f>G1116</f>
        <v>190000</v>
      </c>
    </row>
    <row r="1135" spans="1:7" ht="22.5" customHeight="1">
      <c r="A1135" s="138"/>
      <c r="B1135" s="280"/>
      <c r="C1135" s="252" t="s">
        <v>531</v>
      </c>
      <c r="D1135" s="252"/>
      <c r="E1135" s="252"/>
      <c r="F1135" s="252"/>
      <c r="G1135" s="150">
        <f>(G1132+G1133+G1134)*8%</f>
        <v>66924</v>
      </c>
    </row>
    <row r="1136" spans="1:7" ht="22.5" customHeight="1">
      <c r="A1136" s="138"/>
      <c r="B1136" s="284"/>
      <c r="C1136" s="252" t="s">
        <v>532</v>
      </c>
      <c r="D1136" s="252"/>
      <c r="E1136" s="252"/>
      <c r="F1136" s="252"/>
      <c r="G1136" s="122">
        <f>SUM(G1132:G1135)</f>
        <v>903474</v>
      </c>
    </row>
    <row r="1137" spans="1:7" ht="22.5" customHeight="1">
      <c r="A1137" s="159"/>
      <c r="C1137" s="147"/>
      <c r="D1137" s="147"/>
      <c r="E1137" s="193"/>
      <c r="F1137" s="147"/>
      <c r="G1137" s="148"/>
    </row>
    <row r="1138" spans="1:7" ht="22.5" customHeight="1">
      <c r="A1138" s="159"/>
      <c r="C1138" s="147"/>
      <c r="D1138" s="147"/>
      <c r="E1138" s="193"/>
      <c r="F1138" s="147"/>
      <c r="G1138" s="148"/>
    </row>
    <row r="1139" spans="1:7" ht="22.5" customHeight="1">
      <c r="A1139" s="159"/>
      <c r="C1139" s="147"/>
      <c r="D1139" s="147"/>
      <c r="E1139" s="193"/>
      <c r="F1139" s="147"/>
      <c r="G1139" s="148"/>
    </row>
    <row r="1140" spans="1:7" ht="22.5" customHeight="1">
      <c r="A1140" s="130" t="s">
        <v>283</v>
      </c>
      <c r="B1140" s="132" t="s">
        <v>168</v>
      </c>
      <c r="C1140" s="137" t="s">
        <v>169</v>
      </c>
      <c r="D1140" s="137" t="s">
        <v>170</v>
      </c>
      <c r="E1140" s="195" t="s">
        <v>306</v>
      </c>
      <c r="F1140" s="153" t="s">
        <v>437</v>
      </c>
      <c r="G1140" s="153" t="s">
        <v>438</v>
      </c>
    </row>
    <row r="1141" spans="1:7" ht="22.5" customHeight="1">
      <c r="A1141" s="137">
        <v>52</v>
      </c>
      <c r="B1141" s="279" t="s">
        <v>95</v>
      </c>
      <c r="C1141" s="129" t="s">
        <v>92</v>
      </c>
      <c r="D1141" s="129" t="str">
        <f>"کيلوگرم"</f>
        <v>کيلوگرم</v>
      </c>
      <c r="E1141" s="168">
        <v>7.0000000000000007E-2</v>
      </c>
      <c r="F1141" s="122">
        <f>'مواد غذایی'!C23</f>
        <v>8000000</v>
      </c>
      <c r="G1141" s="122">
        <f t="shared" ref="G1141:G1236" si="56">F1141*E1141</f>
        <v>560000</v>
      </c>
    </row>
    <row r="1142" spans="1:7" ht="22.5" customHeight="1">
      <c r="A1142" s="138"/>
      <c r="B1142" s="280"/>
      <c r="C1142" s="129" t="s">
        <v>47</v>
      </c>
      <c r="D1142" s="129" t="str">
        <f>"کيلوگرم"</f>
        <v>کيلوگرم</v>
      </c>
      <c r="E1142" s="168">
        <v>0.42</v>
      </c>
      <c r="F1142" s="122">
        <f>F473</f>
        <v>300000</v>
      </c>
      <c r="G1142" s="122">
        <f t="shared" si="56"/>
        <v>126000</v>
      </c>
    </row>
    <row r="1143" spans="1:7" ht="22.5" customHeight="1">
      <c r="A1143" s="138"/>
      <c r="B1143" s="280"/>
      <c r="C1143" s="129" t="s">
        <v>15</v>
      </c>
      <c r="D1143" s="129" t="s">
        <v>16</v>
      </c>
      <c r="E1143" s="168">
        <v>1.06E-2</v>
      </c>
      <c r="F1143" s="122">
        <f>F434</f>
        <v>30000</v>
      </c>
      <c r="G1143" s="122">
        <f t="shared" si="56"/>
        <v>318</v>
      </c>
    </row>
    <row r="1144" spans="1:7" ht="22.5" customHeight="1">
      <c r="A1144" s="138"/>
      <c r="B1144" s="280"/>
      <c r="C1144" s="129" t="s">
        <v>7</v>
      </c>
      <c r="D1144" s="129" t="str">
        <f>"کيلوگرم"</f>
        <v>کيلوگرم</v>
      </c>
      <c r="E1144" s="168">
        <v>0.03</v>
      </c>
      <c r="F1144" s="122">
        <f>F1128</f>
        <v>700000</v>
      </c>
      <c r="G1144" s="122">
        <f t="shared" si="56"/>
        <v>21000</v>
      </c>
    </row>
    <row r="1145" spans="1:7" ht="22.5" customHeight="1">
      <c r="A1145" s="138"/>
      <c r="B1145" s="280"/>
      <c r="C1145" s="129" t="str">
        <f>"نان لواش  بسته بندي 80 گرمي"</f>
        <v>نان لواش  بسته بندي 80 گرمي</v>
      </c>
      <c r="D1145" s="129" t="s">
        <v>11</v>
      </c>
      <c r="E1145" s="168">
        <v>2</v>
      </c>
      <c r="F1145" s="122">
        <f>F1130</f>
        <v>70000</v>
      </c>
      <c r="G1145" s="122">
        <f t="shared" si="56"/>
        <v>140000</v>
      </c>
    </row>
    <row r="1146" spans="1:7" ht="22.5" customHeight="1">
      <c r="A1146" s="138"/>
      <c r="B1146" s="280"/>
      <c r="C1146" s="129" t="s">
        <v>39</v>
      </c>
      <c r="D1146" s="129" t="str">
        <f>"کيلوگرم"</f>
        <v>کيلوگرم</v>
      </c>
      <c r="E1146" s="168">
        <v>0.03</v>
      </c>
      <c r="F1146" s="122">
        <f>F925</f>
        <v>900000</v>
      </c>
      <c r="G1146" s="122">
        <f t="shared" si="56"/>
        <v>27000</v>
      </c>
    </row>
    <row r="1147" spans="1:7" ht="22.5" customHeight="1">
      <c r="A1147" s="138"/>
      <c r="B1147" s="280"/>
      <c r="C1147" s="129" t="s">
        <v>93</v>
      </c>
      <c r="D1147" s="129" t="str">
        <f>"کيلوگرم"</f>
        <v>کيلوگرم</v>
      </c>
      <c r="E1147" s="168">
        <v>0.03</v>
      </c>
      <c r="F1147" s="122">
        <f>'مواد غذایی'!H36</f>
        <v>700000</v>
      </c>
      <c r="G1147" s="122">
        <f t="shared" si="56"/>
        <v>21000</v>
      </c>
    </row>
    <row r="1148" spans="1:7" ht="22.5" customHeight="1">
      <c r="A1148" s="138"/>
      <c r="B1148" s="280"/>
      <c r="C1148" s="129" t="s">
        <v>94</v>
      </c>
      <c r="D1148" s="129" t="str">
        <f>"کيلوگرم"</f>
        <v>کيلوگرم</v>
      </c>
      <c r="E1148" s="168">
        <v>2.5000000000000001E-3</v>
      </c>
      <c r="F1148" s="122">
        <f>'مواد غذایی'!H42</f>
        <v>2000000</v>
      </c>
      <c r="G1148" s="122">
        <f t="shared" si="56"/>
        <v>5000</v>
      </c>
    </row>
    <row r="1149" spans="1:7" ht="22.5" customHeight="1">
      <c r="A1149" s="138"/>
      <c r="B1149" s="280"/>
      <c r="C1149" s="129" t="s">
        <v>6</v>
      </c>
      <c r="D1149" s="129" t="str">
        <f>"کيلوگرم"</f>
        <v>کيلوگرم</v>
      </c>
      <c r="E1149" s="168">
        <v>4.8000000000000001E-2</v>
      </c>
      <c r="F1149" s="122">
        <f>F1125</f>
        <v>250000</v>
      </c>
      <c r="G1149" s="122">
        <f t="shared" si="56"/>
        <v>12000</v>
      </c>
    </row>
    <row r="1150" spans="1:7" ht="22.5" customHeight="1">
      <c r="A1150" s="138"/>
      <c r="B1150" s="280"/>
      <c r="C1150" s="112" t="s">
        <v>370</v>
      </c>
      <c r="D1150" s="129" t="s">
        <v>173</v>
      </c>
      <c r="E1150" s="168">
        <v>1</v>
      </c>
      <c r="F1150" s="122">
        <f>F1131</f>
        <v>10000</v>
      </c>
      <c r="G1150" s="122">
        <f t="shared" si="56"/>
        <v>10000</v>
      </c>
    </row>
    <row r="1151" spans="1:7" ht="22.5" customHeight="1">
      <c r="A1151" s="138"/>
      <c r="B1151" s="280"/>
      <c r="C1151" s="263" t="s">
        <v>400</v>
      </c>
      <c r="D1151" s="264"/>
      <c r="E1151" s="264"/>
      <c r="F1151" s="265"/>
      <c r="G1151" s="122">
        <f>SUM(G1141:G1150)</f>
        <v>922318</v>
      </c>
    </row>
    <row r="1152" spans="1:7" ht="22.5" customHeight="1">
      <c r="A1152" s="138"/>
      <c r="B1152" s="280"/>
      <c r="C1152" s="252" t="s">
        <v>529</v>
      </c>
      <c r="D1152" s="252"/>
      <c r="E1152" s="252"/>
      <c r="F1152" s="252"/>
      <c r="G1152" s="122">
        <f>G1173</f>
        <v>21000</v>
      </c>
    </row>
    <row r="1153" spans="1:7" ht="22.5" customHeight="1">
      <c r="A1153" s="138"/>
      <c r="B1153" s="280"/>
      <c r="C1153" s="252" t="s">
        <v>530</v>
      </c>
      <c r="D1153" s="252"/>
      <c r="E1153" s="252"/>
      <c r="F1153" s="252"/>
      <c r="G1153" s="122">
        <f>G1134</f>
        <v>190000</v>
      </c>
    </row>
    <row r="1154" spans="1:7" ht="22.5" customHeight="1">
      <c r="A1154" s="138"/>
      <c r="B1154" s="280"/>
      <c r="C1154" s="252" t="s">
        <v>531</v>
      </c>
      <c r="D1154" s="252"/>
      <c r="E1154" s="252"/>
      <c r="F1154" s="252"/>
      <c r="G1154" s="150">
        <f>(G1151+G1152+G1153)*8%</f>
        <v>90665.44</v>
      </c>
    </row>
    <row r="1155" spans="1:7" ht="22.5" customHeight="1">
      <c r="A1155" s="138"/>
      <c r="B1155" s="284"/>
      <c r="C1155" s="252" t="s">
        <v>532</v>
      </c>
      <c r="D1155" s="252"/>
      <c r="E1155" s="252"/>
      <c r="F1155" s="252"/>
      <c r="G1155" s="122">
        <f>SUM(G1151:G1154)</f>
        <v>1223983.44</v>
      </c>
    </row>
    <row r="1156" spans="1:7" ht="22.5" customHeight="1">
      <c r="A1156" s="159"/>
      <c r="C1156" s="147"/>
      <c r="D1156" s="147"/>
      <c r="E1156" s="193"/>
      <c r="F1156" s="147"/>
      <c r="G1156" s="148"/>
    </row>
    <row r="1157" spans="1:7" ht="22.5" customHeight="1">
      <c r="A1157" s="159"/>
      <c r="C1157" s="147"/>
      <c r="D1157" s="147"/>
      <c r="E1157" s="193"/>
      <c r="F1157" s="147"/>
      <c r="G1157" s="148"/>
    </row>
    <row r="1158" spans="1:7" ht="22.5" customHeight="1">
      <c r="A1158" s="159"/>
      <c r="C1158" s="147"/>
      <c r="D1158" s="147"/>
      <c r="E1158" s="193"/>
      <c r="F1158" s="147"/>
      <c r="G1158" s="148"/>
    </row>
    <row r="1159" spans="1:7" ht="22.5" customHeight="1">
      <c r="A1159" s="130" t="s">
        <v>283</v>
      </c>
      <c r="B1159" s="132" t="s">
        <v>168</v>
      </c>
      <c r="C1159" s="137" t="s">
        <v>169</v>
      </c>
      <c r="D1159" s="137" t="s">
        <v>170</v>
      </c>
      <c r="E1159" s="195" t="s">
        <v>306</v>
      </c>
      <c r="F1159" s="153" t="s">
        <v>437</v>
      </c>
      <c r="G1159" s="153" t="s">
        <v>438</v>
      </c>
    </row>
    <row r="1160" spans="1:7" ht="22.5" customHeight="1">
      <c r="A1160" s="137">
        <v>53</v>
      </c>
      <c r="B1160" s="279" t="s">
        <v>98</v>
      </c>
      <c r="C1160" s="129" t="s">
        <v>331</v>
      </c>
      <c r="D1160" s="129" t="str">
        <f t="shared" ref="D1160:D1166" si="57">"کيلوگرم"</f>
        <v>کيلوگرم</v>
      </c>
      <c r="E1160" s="168">
        <v>0.25</v>
      </c>
      <c r="F1160" s="122">
        <f>F1085</f>
        <v>1000000</v>
      </c>
      <c r="G1160" s="122">
        <f t="shared" si="56"/>
        <v>250000</v>
      </c>
    </row>
    <row r="1161" spans="1:7" ht="22.5" customHeight="1">
      <c r="A1161" s="138"/>
      <c r="B1161" s="280"/>
      <c r="C1161" s="129" t="s">
        <v>55</v>
      </c>
      <c r="D1161" s="129" t="str">
        <f t="shared" si="57"/>
        <v>کيلوگرم</v>
      </c>
      <c r="E1161" s="168">
        <v>0.13</v>
      </c>
      <c r="F1161" s="122">
        <f>F1049</f>
        <v>800000</v>
      </c>
      <c r="G1161" s="122">
        <f t="shared" si="56"/>
        <v>104000</v>
      </c>
    </row>
    <row r="1162" spans="1:7" ht="22.5" customHeight="1">
      <c r="A1162" s="138"/>
      <c r="B1162" s="280"/>
      <c r="C1162" s="129" t="s">
        <v>17</v>
      </c>
      <c r="D1162" s="129" t="str">
        <f t="shared" si="57"/>
        <v>کيلوگرم</v>
      </c>
      <c r="E1162" s="168">
        <v>2.5000000000000001E-2</v>
      </c>
      <c r="F1162" s="122">
        <f>F1050</f>
        <v>500000</v>
      </c>
      <c r="G1162" s="122">
        <f t="shared" si="56"/>
        <v>12500</v>
      </c>
    </row>
    <row r="1163" spans="1:7" ht="22.5" customHeight="1">
      <c r="A1163" s="138"/>
      <c r="B1163" s="280"/>
      <c r="C1163" s="129" t="s">
        <v>96</v>
      </c>
      <c r="D1163" s="129" t="str">
        <f t="shared" si="57"/>
        <v>کيلوگرم</v>
      </c>
      <c r="E1163" s="168">
        <v>0.02</v>
      </c>
      <c r="F1163" s="122">
        <f>F1033</f>
        <v>1000000</v>
      </c>
      <c r="G1163" s="122">
        <f t="shared" si="56"/>
        <v>20000</v>
      </c>
    </row>
    <row r="1164" spans="1:7" ht="22.5" customHeight="1">
      <c r="A1164" s="138"/>
      <c r="B1164" s="280"/>
      <c r="C1164" s="129" t="s">
        <v>19</v>
      </c>
      <c r="D1164" s="129" t="str">
        <f t="shared" si="57"/>
        <v>کيلوگرم</v>
      </c>
      <c r="E1164" s="168">
        <v>0.04</v>
      </c>
      <c r="F1164" s="122">
        <f>F1109</f>
        <v>300000</v>
      </c>
      <c r="G1164" s="122">
        <f t="shared" si="56"/>
        <v>12000</v>
      </c>
    </row>
    <row r="1165" spans="1:7" ht="22.5" customHeight="1">
      <c r="A1165" s="138"/>
      <c r="B1165" s="280"/>
      <c r="C1165" s="129" t="s">
        <v>34</v>
      </c>
      <c r="D1165" s="129" t="str">
        <f t="shared" si="57"/>
        <v>کيلوگرم</v>
      </c>
      <c r="E1165" s="168">
        <v>0.15</v>
      </c>
      <c r="F1165" s="122">
        <f>F1008</f>
        <v>250000</v>
      </c>
      <c r="G1165" s="122">
        <f t="shared" si="56"/>
        <v>37500</v>
      </c>
    </row>
    <row r="1166" spans="1:7" ht="22.5" customHeight="1">
      <c r="A1166" s="138"/>
      <c r="B1166" s="280"/>
      <c r="C1166" s="129" t="s">
        <v>7</v>
      </c>
      <c r="D1166" s="129" t="str">
        <f t="shared" si="57"/>
        <v>کيلوگرم</v>
      </c>
      <c r="E1166" s="168">
        <v>0.05</v>
      </c>
      <c r="F1166" s="122">
        <f>F1144</f>
        <v>700000</v>
      </c>
      <c r="G1166" s="122">
        <f t="shared" si="56"/>
        <v>35000</v>
      </c>
    </row>
    <row r="1167" spans="1:7" ht="22.5" customHeight="1">
      <c r="A1167" s="138"/>
      <c r="B1167" s="280"/>
      <c r="C1167" s="129" t="str">
        <f>"نان لواش  بسته بندي 80 گرمي"</f>
        <v>نان لواش  بسته بندي 80 گرمي</v>
      </c>
      <c r="D1167" s="129" t="s">
        <v>11</v>
      </c>
      <c r="E1167" s="168">
        <v>2</v>
      </c>
      <c r="F1167" s="122">
        <f>F1145</f>
        <v>70000</v>
      </c>
      <c r="G1167" s="122">
        <f t="shared" si="56"/>
        <v>140000</v>
      </c>
    </row>
    <row r="1168" spans="1:7" ht="22.5" customHeight="1">
      <c r="A1168" s="138"/>
      <c r="B1168" s="280"/>
      <c r="C1168" s="129" t="s">
        <v>6</v>
      </c>
      <c r="D1168" s="129" t="str">
        <f>"کيلوگرم"</f>
        <v>کيلوگرم</v>
      </c>
      <c r="E1168" s="168">
        <v>0.06</v>
      </c>
      <c r="F1168" s="122">
        <f>F1149</f>
        <v>250000</v>
      </c>
      <c r="G1168" s="122">
        <f t="shared" si="56"/>
        <v>15000</v>
      </c>
    </row>
    <row r="1169" spans="1:7" ht="22.5" customHeight="1">
      <c r="A1169" s="138"/>
      <c r="B1169" s="280"/>
      <c r="C1169" s="129" t="s">
        <v>20</v>
      </c>
      <c r="D1169" s="129" t="str">
        <f>"کيلوگرم"</f>
        <v>کيلوگرم</v>
      </c>
      <c r="E1169" s="168">
        <v>0.02</v>
      </c>
      <c r="F1169" s="122">
        <f>F1129</f>
        <v>400000</v>
      </c>
      <c r="G1169" s="122">
        <f t="shared" si="56"/>
        <v>8000</v>
      </c>
    </row>
    <row r="1170" spans="1:7" ht="22.5" customHeight="1">
      <c r="A1170" s="138"/>
      <c r="B1170" s="280"/>
      <c r="C1170" s="129" t="s">
        <v>3</v>
      </c>
      <c r="D1170" s="129" t="s">
        <v>4</v>
      </c>
      <c r="E1170" s="168">
        <v>8.0000000000000002E-3</v>
      </c>
      <c r="F1170" s="122">
        <f>F1123</f>
        <v>500000</v>
      </c>
      <c r="G1170" s="122">
        <f t="shared" si="56"/>
        <v>4000</v>
      </c>
    </row>
    <row r="1171" spans="1:7" ht="22.5" customHeight="1">
      <c r="A1171" s="138"/>
      <c r="B1171" s="280"/>
      <c r="C1171" s="112" t="s">
        <v>370</v>
      </c>
      <c r="D1171" s="129" t="s">
        <v>173</v>
      </c>
      <c r="E1171" s="168">
        <v>1</v>
      </c>
      <c r="F1171" s="122">
        <f>F1150</f>
        <v>10000</v>
      </c>
      <c r="G1171" s="122">
        <f t="shared" si="56"/>
        <v>10000</v>
      </c>
    </row>
    <row r="1172" spans="1:7" ht="22.5" customHeight="1">
      <c r="A1172" s="138"/>
      <c r="B1172" s="280"/>
      <c r="C1172" s="263" t="s">
        <v>400</v>
      </c>
      <c r="D1172" s="264"/>
      <c r="E1172" s="264"/>
      <c r="F1172" s="265"/>
      <c r="G1172" s="122">
        <f>SUM(G1160:G1171)</f>
        <v>648000</v>
      </c>
    </row>
    <row r="1173" spans="1:7" ht="22.5" customHeight="1">
      <c r="A1173" s="138"/>
      <c r="B1173" s="280"/>
      <c r="C1173" s="252" t="s">
        <v>529</v>
      </c>
      <c r="D1173" s="252"/>
      <c r="E1173" s="252"/>
      <c r="F1173" s="252"/>
      <c r="G1173" s="122">
        <f>'مواد غذایی'!AV3</f>
        <v>21000</v>
      </c>
    </row>
    <row r="1174" spans="1:7" ht="22.5" customHeight="1">
      <c r="A1174" s="138"/>
      <c r="B1174" s="280"/>
      <c r="C1174" s="252" t="s">
        <v>530</v>
      </c>
      <c r="D1174" s="252"/>
      <c r="E1174" s="252"/>
      <c r="F1174" s="252"/>
      <c r="G1174" s="122">
        <f>G1153</f>
        <v>190000</v>
      </c>
    </row>
    <row r="1175" spans="1:7" ht="22.5" customHeight="1">
      <c r="A1175" s="138"/>
      <c r="B1175" s="280"/>
      <c r="C1175" s="252" t="s">
        <v>531</v>
      </c>
      <c r="D1175" s="252"/>
      <c r="E1175" s="252"/>
      <c r="F1175" s="252"/>
      <c r="G1175" s="150">
        <f>(G1172+G1173+G1174)*8%</f>
        <v>68720</v>
      </c>
    </row>
    <row r="1176" spans="1:7" ht="22.5" customHeight="1">
      <c r="A1176" s="138"/>
      <c r="B1176" s="284"/>
      <c r="C1176" s="252" t="s">
        <v>532</v>
      </c>
      <c r="D1176" s="252"/>
      <c r="E1176" s="252"/>
      <c r="F1176" s="252"/>
      <c r="G1176" s="122">
        <f>SUM(G1172:G1175)</f>
        <v>927720</v>
      </c>
    </row>
    <row r="1177" spans="1:7" ht="22.5" customHeight="1">
      <c r="A1177" s="159"/>
      <c r="C1177" s="147"/>
      <c r="D1177" s="147"/>
      <c r="E1177" s="193"/>
      <c r="F1177" s="147"/>
      <c r="G1177" s="148"/>
    </row>
    <row r="1178" spans="1:7" ht="22.5" customHeight="1">
      <c r="A1178" s="159"/>
      <c r="C1178" s="147"/>
      <c r="D1178" s="147"/>
      <c r="E1178" s="193"/>
      <c r="F1178" s="147"/>
      <c r="G1178" s="148"/>
    </row>
    <row r="1179" spans="1:7" ht="22.5" customHeight="1">
      <c r="A1179" s="159"/>
      <c r="C1179" s="147"/>
      <c r="D1179" s="147"/>
      <c r="E1179" s="193"/>
      <c r="F1179" s="147"/>
      <c r="G1179" s="148"/>
    </row>
    <row r="1180" spans="1:7" ht="22.5" customHeight="1">
      <c r="A1180" s="130" t="s">
        <v>283</v>
      </c>
      <c r="B1180" s="132" t="s">
        <v>168</v>
      </c>
      <c r="C1180" s="137" t="s">
        <v>169</v>
      </c>
      <c r="D1180" s="137" t="s">
        <v>170</v>
      </c>
      <c r="E1180" s="195" t="s">
        <v>306</v>
      </c>
      <c r="F1180" s="153" t="s">
        <v>437</v>
      </c>
      <c r="G1180" s="153" t="s">
        <v>438</v>
      </c>
    </row>
    <row r="1181" spans="1:7" ht="22.5" customHeight="1">
      <c r="A1181" s="137">
        <v>54</v>
      </c>
      <c r="B1181" s="279" t="s">
        <v>100</v>
      </c>
      <c r="C1181" s="129" t="str">
        <f>"برنج ايراني درجه 1"</f>
        <v>برنج ايراني درجه 1</v>
      </c>
      <c r="D1181" s="129" t="str">
        <f t="shared" ref="D1181:D1187" si="58">"کيلوگرم"</f>
        <v>کيلوگرم</v>
      </c>
      <c r="E1181" s="168">
        <v>0.05</v>
      </c>
      <c r="F1181" s="122">
        <f>F981</f>
        <v>900000</v>
      </c>
      <c r="G1181" s="122">
        <f t="shared" si="56"/>
        <v>45000</v>
      </c>
    </row>
    <row r="1182" spans="1:7" ht="22.5" customHeight="1">
      <c r="A1182" s="138"/>
      <c r="B1182" s="280"/>
      <c r="C1182" s="129" t="s">
        <v>318</v>
      </c>
      <c r="D1182" s="129" t="str">
        <f t="shared" si="58"/>
        <v>کيلوگرم</v>
      </c>
      <c r="E1182" s="168">
        <v>0.1</v>
      </c>
      <c r="F1182" s="122">
        <f>F1047</f>
        <v>6500000</v>
      </c>
      <c r="G1182" s="122">
        <f t="shared" si="56"/>
        <v>650000</v>
      </c>
    </row>
    <row r="1183" spans="1:7" ht="22.5" customHeight="1">
      <c r="A1183" s="138"/>
      <c r="B1183" s="280"/>
      <c r="C1183" s="129" t="s">
        <v>8</v>
      </c>
      <c r="D1183" s="129" t="str">
        <f t="shared" si="58"/>
        <v>کيلوگرم</v>
      </c>
      <c r="E1183" s="168">
        <v>0.03</v>
      </c>
      <c r="F1183" s="122">
        <f>F1160</f>
        <v>1000000</v>
      </c>
      <c r="G1183" s="122">
        <f t="shared" si="56"/>
        <v>30000</v>
      </c>
    </row>
    <row r="1184" spans="1:7" ht="22.5" customHeight="1">
      <c r="A1184" s="138"/>
      <c r="B1184" s="280"/>
      <c r="C1184" s="129" t="s">
        <v>13</v>
      </c>
      <c r="D1184" s="129" t="str">
        <f t="shared" si="58"/>
        <v>کيلوگرم</v>
      </c>
      <c r="E1184" s="168">
        <v>5.0000000000000001E-3</v>
      </c>
      <c r="F1184" s="122">
        <f>F427</f>
        <v>2000000</v>
      </c>
      <c r="G1184" s="122">
        <f t="shared" si="56"/>
        <v>10000</v>
      </c>
    </row>
    <row r="1185" spans="1:7" ht="22.5" customHeight="1">
      <c r="A1185" s="138"/>
      <c r="B1185" s="280"/>
      <c r="C1185" s="129" t="s">
        <v>44</v>
      </c>
      <c r="D1185" s="129" t="str">
        <f t="shared" si="58"/>
        <v>کيلوگرم</v>
      </c>
      <c r="E1185" s="168">
        <v>2.5000000000000001E-2</v>
      </c>
      <c r="F1185" s="122">
        <f>F983</f>
        <v>1000000</v>
      </c>
      <c r="G1185" s="122">
        <f t="shared" si="56"/>
        <v>25000</v>
      </c>
    </row>
    <row r="1186" spans="1:7" ht="22.5" customHeight="1">
      <c r="A1186" s="138"/>
      <c r="B1186" s="280"/>
      <c r="C1186" s="129" t="s">
        <v>68</v>
      </c>
      <c r="D1186" s="129" t="str">
        <f t="shared" si="58"/>
        <v>کيلوگرم</v>
      </c>
      <c r="E1186" s="168">
        <v>0.03</v>
      </c>
      <c r="F1186" s="122">
        <f>F779</f>
        <v>1000000</v>
      </c>
      <c r="G1186" s="122">
        <f t="shared" si="56"/>
        <v>30000</v>
      </c>
    </row>
    <row r="1187" spans="1:7" ht="22.5" customHeight="1">
      <c r="A1187" s="138"/>
      <c r="B1187" s="280"/>
      <c r="C1187" s="129" t="s">
        <v>227</v>
      </c>
      <c r="D1187" s="129" t="str">
        <f t="shared" si="58"/>
        <v>کيلوگرم</v>
      </c>
      <c r="E1187" s="168">
        <v>0.05</v>
      </c>
      <c r="F1187" s="122">
        <f>'مواد غذایی'!M21</f>
        <v>500000</v>
      </c>
      <c r="G1187" s="122">
        <f t="shared" si="56"/>
        <v>25000</v>
      </c>
    </row>
    <row r="1188" spans="1:7" ht="22.5" customHeight="1">
      <c r="A1188" s="138"/>
      <c r="B1188" s="280"/>
      <c r="C1188" s="129" t="s">
        <v>61</v>
      </c>
      <c r="D1188" s="129" t="s">
        <v>10</v>
      </c>
      <c r="E1188" s="168">
        <v>0.5</v>
      </c>
      <c r="F1188" s="122">
        <f>F1126</f>
        <v>70000</v>
      </c>
      <c r="G1188" s="122">
        <f t="shared" si="56"/>
        <v>35000</v>
      </c>
    </row>
    <row r="1189" spans="1:7" ht="22.5" customHeight="1">
      <c r="A1189" s="138"/>
      <c r="B1189" s="280"/>
      <c r="C1189" s="129" t="s">
        <v>17</v>
      </c>
      <c r="D1189" s="129" t="str">
        <f>"کيلوگرم"</f>
        <v>کيلوگرم</v>
      </c>
      <c r="E1189" s="168">
        <v>9.5000000000000001E-2</v>
      </c>
      <c r="F1189" s="122">
        <f>F1162</f>
        <v>500000</v>
      </c>
      <c r="G1189" s="122">
        <f t="shared" si="56"/>
        <v>47500</v>
      </c>
    </row>
    <row r="1190" spans="1:7" ht="22.5" customHeight="1">
      <c r="A1190" s="138"/>
      <c r="B1190" s="280"/>
      <c r="C1190" s="129" t="str">
        <f>"نان لواش  بسته بندي 80 گرمي"</f>
        <v>نان لواش  بسته بندي 80 گرمي</v>
      </c>
      <c r="D1190" s="129" t="s">
        <v>11</v>
      </c>
      <c r="E1190" s="168">
        <v>2</v>
      </c>
      <c r="F1190" s="122">
        <f>F1167</f>
        <v>70000</v>
      </c>
      <c r="G1190" s="122">
        <f t="shared" si="56"/>
        <v>140000</v>
      </c>
    </row>
    <row r="1191" spans="1:7" ht="22.5" customHeight="1">
      <c r="A1191" s="138"/>
      <c r="B1191" s="280"/>
      <c r="C1191" s="129" t="s">
        <v>29</v>
      </c>
      <c r="D1191" s="129" t="str">
        <f>"کيلوگرم"</f>
        <v>کيلوگرم</v>
      </c>
      <c r="E1191" s="168">
        <v>0.02</v>
      </c>
      <c r="F1191" s="122">
        <f>F329</f>
        <v>200000</v>
      </c>
      <c r="G1191" s="122">
        <f t="shared" si="56"/>
        <v>4000</v>
      </c>
    </row>
    <row r="1192" spans="1:7" ht="22.5" customHeight="1">
      <c r="A1192" s="138"/>
      <c r="B1192" s="280"/>
      <c r="C1192" s="129" t="s">
        <v>6</v>
      </c>
      <c r="D1192" s="129" t="str">
        <f>"کيلوگرم"</f>
        <v>کيلوگرم</v>
      </c>
      <c r="E1192" s="168">
        <v>0.03</v>
      </c>
      <c r="F1192" s="122">
        <f>F1168</f>
        <v>250000</v>
      </c>
      <c r="G1192" s="122">
        <f t="shared" si="56"/>
        <v>7500</v>
      </c>
    </row>
    <row r="1193" spans="1:7" ht="22.5" customHeight="1">
      <c r="A1193" s="138"/>
      <c r="B1193" s="280"/>
      <c r="C1193" s="129" t="s">
        <v>84</v>
      </c>
      <c r="D1193" s="129" t="str">
        <f>"کيلوگرم"</f>
        <v>کيلوگرم</v>
      </c>
      <c r="E1193" s="168">
        <v>5.0000000000000001E-3</v>
      </c>
      <c r="F1193" s="122">
        <f>F1103</f>
        <v>500000</v>
      </c>
      <c r="G1193" s="122">
        <f t="shared" si="56"/>
        <v>2500</v>
      </c>
    </row>
    <row r="1194" spans="1:7" ht="22.5" customHeight="1">
      <c r="A1194" s="138"/>
      <c r="B1194" s="280"/>
      <c r="C1194" s="112" t="s">
        <v>370</v>
      </c>
      <c r="D1194" s="129" t="s">
        <v>173</v>
      </c>
      <c r="E1194" s="168">
        <v>1</v>
      </c>
      <c r="F1194" s="122">
        <f>F1171</f>
        <v>10000</v>
      </c>
      <c r="G1194" s="122">
        <f t="shared" si="56"/>
        <v>10000</v>
      </c>
    </row>
    <row r="1195" spans="1:7" ht="22.5" customHeight="1">
      <c r="A1195" s="138"/>
      <c r="B1195" s="280"/>
      <c r="C1195" s="129" t="s">
        <v>94</v>
      </c>
      <c r="D1195" s="129" t="str">
        <f>"کيلوگرم"</f>
        <v>کيلوگرم</v>
      </c>
      <c r="E1195" s="168">
        <v>5.0000000000000001E-3</v>
      </c>
      <c r="F1195" s="122">
        <f>F1148</f>
        <v>2000000</v>
      </c>
      <c r="G1195" s="122">
        <f t="shared" si="56"/>
        <v>10000</v>
      </c>
    </row>
    <row r="1196" spans="1:7" ht="22.5" customHeight="1">
      <c r="A1196" s="138"/>
      <c r="B1196" s="280"/>
      <c r="C1196" s="129" t="s">
        <v>7</v>
      </c>
      <c r="D1196" s="129" t="str">
        <f>"کيلوگرم"</f>
        <v>کيلوگرم</v>
      </c>
      <c r="E1196" s="168">
        <v>1.4999999999999999E-2</v>
      </c>
      <c r="F1196" s="122">
        <f>F1166</f>
        <v>700000</v>
      </c>
      <c r="G1196" s="122">
        <f t="shared" si="56"/>
        <v>10500</v>
      </c>
    </row>
    <row r="1197" spans="1:7" ht="22.5" customHeight="1">
      <c r="A1197" s="138"/>
      <c r="B1197" s="280"/>
      <c r="C1197" s="263" t="s">
        <v>400</v>
      </c>
      <c r="D1197" s="264"/>
      <c r="E1197" s="264"/>
      <c r="F1197" s="265"/>
      <c r="G1197" s="122">
        <f>SUM(G1181:G1196)</f>
        <v>1082000</v>
      </c>
    </row>
    <row r="1198" spans="1:7" ht="22.5" customHeight="1">
      <c r="A1198" s="138"/>
      <c r="B1198" s="280"/>
      <c r="C1198" s="252" t="s">
        <v>529</v>
      </c>
      <c r="D1198" s="252"/>
      <c r="E1198" s="252"/>
      <c r="F1198" s="252"/>
      <c r="G1198" s="122">
        <f>'مواد غذایی'!AV3</f>
        <v>21000</v>
      </c>
    </row>
    <row r="1199" spans="1:7" ht="22.5" customHeight="1">
      <c r="A1199" s="138"/>
      <c r="B1199" s="280"/>
      <c r="C1199" s="252" t="s">
        <v>530</v>
      </c>
      <c r="D1199" s="252"/>
      <c r="E1199" s="252"/>
      <c r="F1199" s="252"/>
      <c r="G1199" s="122">
        <f>G1174</f>
        <v>190000</v>
      </c>
    </row>
    <row r="1200" spans="1:7" ht="22.5" customHeight="1">
      <c r="A1200" s="138"/>
      <c r="B1200" s="280"/>
      <c r="C1200" s="252" t="s">
        <v>531</v>
      </c>
      <c r="D1200" s="252"/>
      <c r="E1200" s="252"/>
      <c r="F1200" s="252"/>
      <c r="G1200" s="150">
        <f>(G1197+G1198+G1199)*8%</f>
        <v>103440</v>
      </c>
    </row>
    <row r="1201" spans="1:7" ht="22.5" customHeight="1">
      <c r="A1201" s="138"/>
      <c r="B1201" s="284"/>
      <c r="C1201" s="252" t="s">
        <v>532</v>
      </c>
      <c r="D1201" s="252"/>
      <c r="E1201" s="252"/>
      <c r="F1201" s="252"/>
      <c r="G1201" s="122">
        <f>SUM(G1197:G1200)</f>
        <v>1396440</v>
      </c>
    </row>
    <row r="1202" spans="1:7" ht="22.5" customHeight="1">
      <c r="A1202" s="159"/>
      <c r="C1202" s="147"/>
      <c r="D1202" s="147"/>
      <c r="E1202" s="193"/>
      <c r="F1202" s="147"/>
      <c r="G1202" s="148"/>
    </row>
    <row r="1203" spans="1:7" ht="22.5" customHeight="1">
      <c r="A1203" s="159"/>
      <c r="C1203" s="147"/>
      <c r="D1203" s="147"/>
      <c r="E1203" s="193"/>
      <c r="F1203" s="147"/>
      <c r="G1203" s="148"/>
    </row>
    <row r="1204" spans="1:7" ht="22.5" customHeight="1">
      <c r="A1204" s="159"/>
      <c r="C1204" s="147"/>
      <c r="D1204" s="147"/>
      <c r="E1204" s="193"/>
      <c r="F1204" s="147"/>
      <c r="G1204" s="148"/>
    </row>
    <row r="1205" spans="1:7" ht="22.5" customHeight="1">
      <c r="A1205" s="130" t="s">
        <v>283</v>
      </c>
      <c r="B1205" s="132" t="s">
        <v>168</v>
      </c>
      <c r="C1205" s="137" t="s">
        <v>169</v>
      </c>
      <c r="D1205" s="137" t="s">
        <v>170</v>
      </c>
      <c r="E1205" s="195" t="s">
        <v>306</v>
      </c>
      <c r="F1205" s="153" t="s">
        <v>437</v>
      </c>
      <c r="G1205" s="153" t="s">
        <v>438</v>
      </c>
    </row>
    <row r="1206" spans="1:7" ht="22.5" customHeight="1">
      <c r="A1206" s="137">
        <v>55</v>
      </c>
      <c r="B1206" s="279" t="s">
        <v>99</v>
      </c>
      <c r="C1206" s="129" t="s">
        <v>8</v>
      </c>
      <c r="D1206" s="129" t="str">
        <f>"کيلوگرم"</f>
        <v>کيلوگرم</v>
      </c>
      <c r="E1206" s="168">
        <v>0.3</v>
      </c>
      <c r="F1206" s="122">
        <f>F1183</f>
        <v>1000000</v>
      </c>
      <c r="G1206" s="122">
        <f t="shared" si="56"/>
        <v>300000</v>
      </c>
    </row>
    <row r="1207" spans="1:7" ht="22.5" customHeight="1">
      <c r="A1207" s="138"/>
      <c r="B1207" s="280"/>
      <c r="C1207" s="129" t="s">
        <v>15</v>
      </c>
      <c r="D1207" s="129" t="s">
        <v>16</v>
      </c>
      <c r="E1207" s="168">
        <v>5.0000000000000001E-3</v>
      </c>
      <c r="F1207" s="122">
        <f>F1143</f>
        <v>30000</v>
      </c>
      <c r="G1207" s="122">
        <f t="shared" si="56"/>
        <v>150</v>
      </c>
    </row>
    <row r="1208" spans="1:7" ht="22.5" customHeight="1">
      <c r="A1208" s="138"/>
      <c r="B1208" s="280"/>
      <c r="C1208" s="129" t="s">
        <v>5</v>
      </c>
      <c r="D1208" s="129" t="str">
        <f>"کيلوگرم"</f>
        <v>کيلوگرم</v>
      </c>
      <c r="E1208" s="168">
        <v>0.1</v>
      </c>
      <c r="F1208" s="122">
        <f>F474</f>
        <v>250000</v>
      </c>
      <c r="G1208" s="122">
        <f t="shared" si="56"/>
        <v>25000</v>
      </c>
    </row>
    <row r="1209" spans="1:7" ht="22.5" customHeight="1">
      <c r="A1209" s="138"/>
      <c r="B1209" s="280"/>
      <c r="C1209" s="129" t="str">
        <f>"نان لواش  بسته بندي 80 گرمي"</f>
        <v>نان لواش  بسته بندي 80 گرمي</v>
      </c>
      <c r="D1209" s="129" t="s">
        <v>11</v>
      </c>
      <c r="E1209" s="168">
        <v>2</v>
      </c>
      <c r="F1209" s="122">
        <f>F1190</f>
        <v>70000</v>
      </c>
      <c r="G1209" s="122">
        <f t="shared" si="56"/>
        <v>140000</v>
      </c>
    </row>
    <row r="1210" spans="1:7" ht="22.5" customHeight="1">
      <c r="A1210" s="138"/>
      <c r="B1210" s="280"/>
      <c r="C1210" s="129" t="s">
        <v>7</v>
      </c>
      <c r="D1210" s="129" t="str">
        <f>"کيلوگرم"</f>
        <v>کيلوگرم</v>
      </c>
      <c r="E1210" s="168">
        <v>0.08</v>
      </c>
      <c r="F1210" s="122">
        <f>F1196</f>
        <v>700000</v>
      </c>
      <c r="G1210" s="122">
        <f t="shared" si="56"/>
        <v>56000</v>
      </c>
    </row>
    <row r="1211" spans="1:7" ht="22.5" customHeight="1">
      <c r="A1211" s="138"/>
      <c r="B1211" s="280"/>
      <c r="C1211" s="129" t="s">
        <v>3</v>
      </c>
      <c r="D1211" s="129" t="s">
        <v>4</v>
      </c>
      <c r="E1211" s="168">
        <v>4.0000000000000001E-3</v>
      </c>
      <c r="F1211" s="122">
        <f>F1170</f>
        <v>500000</v>
      </c>
      <c r="G1211" s="122">
        <f t="shared" si="56"/>
        <v>2000</v>
      </c>
    </row>
    <row r="1212" spans="1:7" ht="22.5" customHeight="1">
      <c r="A1212" s="138"/>
      <c r="B1212" s="280"/>
      <c r="C1212" s="129" t="s">
        <v>6</v>
      </c>
      <c r="D1212" s="129" t="str">
        <f t="shared" ref="D1212:D1217" si="59">"کيلوگرم"</f>
        <v>کيلوگرم</v>
      </c>
      <c r="E1212" s="168">
        <v>1.2E-2</v>
      </c>
      <c r="F1212" s="122">
        <f>F1192</f>
        <v>250000</v>
      </c>
      <c r="G1212" s="122">
        <f t="shared" si="56"/>
        <v>3000</v>
      </c>
    </row>
    <row r="1213" spans="1:7" ht="22.5" customHeight="1">
      <c r="A1213" s="138"/>
      <c r="B1213" s="280"/>
      <c r="C1213" s="129" t="s">
        <v>229</v>
      </c>
      <c r="D1213" s="129" t="str">
        <f t="shared" si="59"/>
        <v>کيلوگرم</v>
      </c>
      <c r="E1213" s="168">
        <v>0.01</v>
      </c>
      <c r="F1213" s="122">
        <f>F1054</f>
        <v>700000</v>
      </c>
      <c r="G1213" s="122">
        <f t="shared" si="56"/>
        <v>7000</v>
      </c>
    </row>
    <row r="1214" spans="1:7" ht="22.5" customHeight="1">
      <c r="A1214" s="138"/>
      <c r="B1214" s="280"/>
      <c r="C1214" s="129" t="s">
        <v>17</v>
      </c>
      <c r="D1214" s="129" t="str">
        <f t="shared" si="59"/>
        <v>کيلوگرم</v>
      </c>
      <c r="E1214" s="168">
        <v>0.01</v>
      </c>
      <c r="F1214" s="122">
        <f>F1189</f>
        <v>500000</v>
      </c>
      <c r="G1214" s="122">
        <f t="shared" si="56"/>
        <v>5000</v>
      </c>
    </row>
    <row r="1215" spans="1:7" ht="22.5" customHeight="1">
      <c r="A1215" s="138"/>
      <c r="B1215" s="280"/>
      <c r="C1215" s="129" t="s">
        <v>9</v>
      </c>
      <c r="D1215" s="129" t="str">
        <f t="shared" si="59"/>
        <v>کيلوگرم</v>
      </c>
      <c r="E1215" s="168">
        <v>5.0000000000000001E-3</v>
      </c>
      <c r="F1215" s="122">
        <f>F373</f>
        <v>25000</v>
      </c>
      <c r="G1215" s="122">
        <f t="shared" si="56"/>
        <v>125</v>
      </c>
    </row>
    <row r="1216" spans="1:7" ht="22.5" customHeight="1">
      <c r="A1216" s="138"/>
      <c r="B1216" s="280"/>
      <c r="C1216" s="129" t="s">
        <v>23</v>
      </c>
      <c r="D1216" s="129" t="str">
        <f t="shared" si="59"/>
        <v>کيلوگرم</v>
      </c>
      <c r="E1216" s="168">
        <v>0.01</v>
      </c>
      <c r="F1216" s="122">
        <f>F1108</f>
        <v>25000</v>
      </c>
      <c r="G1216" s="122">
        <f t="shared" si="56"/>
        <v>250</v>
      </c>
    </row>
    <row r="1217" spans="1:7" ht="22.5" customHeight="1">
      <c r="A1217" s="138"/>
      <c r="B1217" s="280"/>
      <c r="C1217" s="129" t="s">
        <v>20</v>
      </c>
      <c r="D1217" s="129" t="str">
        <f t="shared" si="59"/>
        <v>کيلوگرم</v>
      </c>
      <c r="E1217" s="168">
        <v>8.0000000000000002E-3</v>
      </c>
      <c r="F1217" s="122">
        <f>F1169</f>
        <v>400000</v>
      </c>
      <c r="G1217" s="122">
        <f t="shared" si="56"/>
        <v>3200</v>
      </c>
    </row>
    <row r="1218" spans="1:7" ht="22.5" customHeight="1">
      <c r="A1218" s="138"/>
      <c r="B1218" s="280"/>
      <c r="C1218" s="112" t="s">
        <v>370</v>
      </c>
      <c r="D1218" s="129" t="s">
        <v>173</v>
      </c>
      <c r="E1218" s="168">
        <v>1</v>
      </c>
      <c r="F1218" s="122">
        <f>F1194</f>
        <v>10000</v>
      </c>
      <c r="G1218" s="122">
        <f t="shared" si="56"/>
        <v>10000</v>
      </c>
    </row>
    <row r="1219" spans="1:7" ht="22.5" customHeight="1">
      <c r="A1219" s="138"/>
      <c r="B1219" s="280"/>
      <c r="C1219" s="263" t="s">
        <v>400</v>
      </c>
      <c r="D1219" s="264"/>
      <c r="E1219" s="264"/>
      <c r="F1219" s="265"/>
      <c r="G1219" s="122">
        <f>SUM(G1206:G1218)</f>
        <v>551725</v>
      </c>
    </row>
    <row r="1220" spans="1:7" ht="22.5" customHeight="1">
      <c r="A1220" s="138"/>
      <c r="B1220" s="280"/>
      <c r="C1220" s="252" t="s">
        <v>529</v>
      </c>
      <c r="D1220" s="252"/>
      <c r="E1220" s="252"/>
      <c r="F1220" s="252"/>
      <c r="G1220" s="122">
        <f>G1198</f>
        <v>21000</v>
      </c>
    </row>
    <row r="1221" spans="1:7" ht="22.5" customHeight="1">
      <c r="A1221" s="138"/>
      <c r="B1221" s="280"/>
      <c r="C1221" s="252" t="s">
        <v>530</v>
      </c>
      <c r="D1221" s="252"/>
      <c r="E1221" s="252"/>
      <c r="F1221" s="252"/>
      <c r="G1221" s="122">
        <f>G1199</f>
        <v>190000</v>
      </c>
    </row>
    <row r="1222" spans="1:7" ht="22.5" customHeight="1">
      <c r="A1222" s="138"/>
      <c r="B1222" s="280"/>
      <c r="C1222" s="252" t="s">
        <v>531</v>
      </c>
      <c r="D1222" s="252"/>
      <c r="E1222" s="252"/>
      <c r="F1222" s="252"/>
      <c r="G1222" s="150">
        <f>(G1219+G1220+G1221)*8%</f>
        <v>61018</v>
      </c>
    </row>
    <row r="1223" spans="1:7" ht="22.5" customHeight="1">
      <c r="A1223" s="138"/>
      <c r="B1223" s="284"/>
      <c r="C1223" s="252" t="s">
        <v>532</v>
      </c>
      <c r="D1223" s="252"/>
      <c r="E1223" s="252"/>
      <c r="F1223" s="252"/>
      <c r="G1223" s="122">
        <f>SUM(G1219:G1222)+100000</f>
        <v>923743</v>
      </c>
    </row>
    <row r="1224" spans="1:7" ht="22.5" customHeight="1">
      <c r="A1224" s="159"/>
      <c r="C1224" s="147"/>
      <c r="D1224" s="147"/>
      <c r="E1224" s="193"/>
      <c r="F1224" s="147"/>
      <c r="G1224" s="148"/>
    </row>
    <row r="1225" spans="1:7" ht="22.5" customHeight="1">
      <c r="A1225" s="159"/>
      <c r="C1225" s="147"/>
      <c r="D1225" s="147"/>
      <c r="E1225" s="193"/>
      <c r="F1225" s="147"/>
      <c r="G1225" s="148"/>
    </row>
    <row r="1226" spans="1:7" ht="22.5" customHeight="1">
      <c r="A1226" s="159"/>
      <c r="C1226" s="147"/>
      <c r="D1226" s="147"/>
      <c r="E1226" s="193"/>
      <c r="F1226" s="147"/>
      <c r="G1226" s="148"/>
    </row>
    <row r="1227" spans="1:7" ht="22.5" customHeight="1">
      <c r="A1227" s="130" t="s">
        <v>283</v>
      </c>
      <c r="B1227" s="132" t="s">
        <v>168</v>
      </c>
      <c r="C1227" s="137" t="s">
        <v>169</v>
      </c>
      <c r="D1227" s="137" t="s">
        <v>170</v>
      </c>
      <c r="E1227" s="195" t="s">
        <v>306</v>
      </c>
      <c r="F1227" s="153" t="s">
        <v>437</v>
      </c>
      <c r="G1227" s="153" t="s">
        <v>438</v>
      </c>
    </row>
    <row r="1228" spans="1:7" ht="22.5" customHeight="1">
      <c r="A1228" s="137">
        <v>56</v>
      </c>
      <c r="B1228" s="279" t="s">
        <v>420</v>
      </c>
      <c r="C1228" s="129" t="s">
        <v>421</v>
      </c>
      <c r="D1228" s="129" t="str">
        <f>"کيلوگرم"</f>
        <v>کيلوگرم</v>
      </c>
      <c r="E1228" s="168">
        <v>0.25</v>
      </c>
      <c r="F1228" s="122">
        <f>'مواد غذایی'!C4</f>
        <v>800000</v>
      </c>
      <c r="G1228" s="122">
        <f t="shared" si="56"/>
        <v>200000</v>
      </c>
    </row>
    <row r="1229" spans="1:7" ht="22.5" customHeight="1">
      <c r="A1229" s="138"/>
      <c r="B1229" s="280"/>
      <c r="C1229" s="129" t="s">
        <v>15</v>
      </c>
      <c r="D1229" s="129" t="s">
        <v>16</v>
      </c>
      <c r="E1229" s="168">
        <v>5.0000000000000001E-3</v>
      </c>
      <c r="F1229" s="122">
        <f t="shared" ref="F1229:F1240" si="60">F1207</f>
        <v>30000</v>
      </c>
      <c r="G1229" s="122">
        <f t="shared" si="56"/>
        <v>150</v>
      </c>
    </row>
    <row r="1230" spans="1:7" ht="22.5" customHeight="1">
      <c r="A1230" s="138"/>
      <c r="B1230" s="280"/>
      <c r="C1230" s="129" t="s">
        <v>5</v>
      </c>
      <c r="D1230" s="129" t="str">
        <f>"کيلوگرم"</f>
        <v>کيلوگرم</v>
      </c>
      <c r="E1230" s="168">
        <v>0.1</v>
      </c>
      <c r="F1230" s="122">
        <f t="shared" si="60"/>
        <v>250000</v>
      </c>
      <c r="G1230" s="122">
        <f t="shared" si="56"/>
        <v>25000</v>
      </c>
    </row>
    <row r="1231" spans="1:7" ht="22.5" customHeight="1">
      <c r="A1231" s="138"/>
      <c r="B1231" s="280"/>
      <c r="C1231" s="129" t="str">
        <f>"نان لواش  بسته بندي 80 گرمي"</f>
        <v>نان لواش  بسته بندي 80 گرمي</v>
      </c>
      <c r="D1231" s="129" t="s">
        <v>11</v>
      </c>
      <c r="E1231" s="168">
        <v>2</v>
      </c>
      <c r="F1231" s="122">
        <f t="shared" si="60"/>
        <v>70000</v>
      </c>
      <c r="G1231" s="122">
        <f t="shared" si="56"/>
        <v>140000</v>
      </c>
    </row>
    <row r="1232" spans="1:7" ht="22.5" customHeight="1">
      <c r="A1232" s="138"/>
      <c r="B1232" s="280"/>
      <c r="C1232" s="129" t="s">
        <v>7</v>
      </c>
      <c r="D1232" s="129" t="str">
        <f>"کيلوگرم"</f>
        <v>کيلوگرم</v>
      </c>
      <c r="E1232" s="168">
        <v>0.08</v>
      </c>
      <c r="F1232" s="122">
        <f t="shared" si="60"/>
        <v>700000</v>
      </c>
      <c r="G1232" s="122">
        <f t="shared" si="56"/>
        <v>56000</v>
      </c>
    </row>
    <row r="1233" spans="1:7" ht="22.5" customHeight="1">
      <c r="A1233" s="138"/>
      <c r="B1233" s="280"/>
      <c r="C1233" s="129" t="s">
        <v>3</v>
      </c>
      <c r="D1233" s="129" t="s">
        <v>4</v>
      </c>
      <c r="E1233" s="168">
        <v>4.0000000000000001E-3</v>
      </c>
      <c r="F1233" s="122">
        <f t="shared" si="60"/>
        <v>500000</v>
      </c>
      <c r="G1233" s="122">
        <f t="shared" si="56"/>
        <v>2000</v>
      </c>
    </row>
    <row r="1234" spans="1:7" ht="22.5" customHeight="1">
      <c r="A1234" s="138"/>
      <c r="B1234" s="280"/>
      <c r="C1234" s="129" t="s">
        <v>6</v>
      </c>
      <c r="D1234" s="129" t="str">
        <f t="shared" ref="D1234:D1239" si="61">"کيلوگرم"</f>
        <v>کيلوگرم</v>
      </c>
      <c r="E1234" s="168">
        <v>1.2E-2</v>
      </c>
      <c r="F1234" s="122">
        <f t="shared" si="60"/>
        <v>250000</v>
      </c>
      <c r="G1234" s="122">
        <f t="shared" si="56"/>
        <v>3000</v>
      </c>
    </row>
    <row r="1235" spans="1:7" ht="22.5" customHeight="1">
      <c r="A1235" s="138"/>
      <c r="B1235" s="280"/>
      <c r="C1235" s="129" t="s">
        <v>229</v>
      </c>
      <c r="D1235" s="129" t="str">
        <f t="shared" si="61"/>
        <v>کيلوگرم</v>
      </c>
      <c r="E1235" s="168">
        <v>0.01</v>
      </c>
      <c r="F1235" s="122">
        <f t="shared" si="60"/>
        <v>700000</v>
      </c>
      <c r="G1235" s="122">
        <f t="shared" si="56"/>
        <v>7000</v>
      </c>
    </row>
    <row r="1236" spans="1:7" ht="22.5" customHeight="1">
      <c r="A1236" s="138"/>
      <c r="B1236" s="280"/>
      <c r="C1236" s="129" t="s">
        <v>17</v>
      </c>
      <c r="D1236" s="129" t="str">
        <f t="shared" si="61"/>
        <v>کيلوگرم</v>
      </c>
      <c r="E1236" s="168">
        <v>0.01</v>
      </c>
      <c r="F1236" s="122">
        <f t="shared" si="60"/>
        <v>500000</v>
      </c>
      <c r="G1236" s="122">
        <f t="shared" si="56"/>
        <v>5000</v>
      </c>
    </row>
    <row r="1237" spans="1:7" ht="22.5" customHeight="1">
      <c r="A1237" s="138"/>
      <c r="B1237" s="280"/>
      <c r="C1237" s="129" t="s">
        <v>9</v>
      </c>
      <c r="D1237" s="129" t="str">
        <f t="shared" si="61"/>
        <v>کيلوگرم</v>
      </c>
      <c r="E1237" s="168">
        <v>5.0000000000000001E-3</v>
      </c>
      <c r="F1237" s="122">
        <f t="shared" si="60"/>
        <v>25000</v>
      </c>
      <c r="G1237" s="122">
        <f t="shared" ref="G1237:G1348" si="62">F1237*E1237</f>
        <v>125</v>
      </c>
    </row>
    <row r="1238" spans="1:7" ht="22.5" customHeight="1">
      <c r="A1238" s="138"/>
      <c r="B1238" s="280"/>
      <c r="C1238" s="129" t="s">
        <v>23</v>
      </c>
      <c r="D1238" s="129" t="str">
        <f t="shared" si="61"/>
        <v>کيلوگرم</v>
      </c>
      <c r="E1238" s="168">
        <v>0.01</v>
      </c>
      <c r="F1238" s="122">
        <f t="shared" si="60"/>
        <v>25000</v>
      </c>
      <c r="G1238" s="122">
        <f t="shared" si="62"/>
        <v>250</v>
      </c>
    </row>
    <row r="1239" spans="1:7" ht="22.5" customHeight="1">
      <c r="A1239" s="138"/>
      <c r="B1239" s="280"/>
      <c r="C1239" s="129" t="s">
        <v>20</v>
      </c>
      <c r="D1239" s="129" t="str">
        <f t="shared" si="61"/>
        <v>کيلوگرم</v>
      </c>
      <c r="E1239" s="168">
        <v>8.0000000000000002E-3</v>
      </c>
      <c r="F1239" s="122">
        <f t="shared" si="60"/>
        <v>400000</v>
      </c>
      <c r="G1239" s="122">
        <f t="shared" si="62"/>
        <v>3200</v>
      </c>
    </row>
    <row r="1240" spans="1:7" ht="22.5" customHeight="1">
      <c r="A1240" s="138"/>
      <c r="B1240" s="280"/>
      <c r="C1240" s="112" t="s">
        <v>370</v>
      </c>
      <c r="D1240" s="129" t="s">
        <v>173</v>
      </c>
      <c r="E1240" s="168">
        <v>1</v>
      </c>
      <c r="F1240" s="122">
        <f t="shared" si="60"/>
        <v>10000</v>
      </c>
      <c r="G1240" s="122">
        <f t="shared" si="62"/>
        <v>10000</v>
      </c>
    </row>
    <row r="1241" spans="1:7" ht="22.5" customHeight="1">
      <c r="A1241" s="138"/>
      <c r="B1241" s="280"/>
      <c r="C1241" s="263" t="s">
        <v>400</v>
      </c>
      <c r="D1241" s="264"/>
      <c r="E1241" s="264"/>
      <c r="F1241" s="265"/>
      <c r="G1241" s="122">
        <f>SUM(G1228:G1240)</f>
        <v>451725</v>
      </c>
    </row>
    <row r="1242" spans="1:7" ht="22.5" customHeight="1">
      <c r="A1242" s="138"/>
      <c r="B1242" s="280"/>
      <c r="C1242" s="252" t="s">
        <v>529</v>
      </c>
      <c r="D1242" s="252"/>
      <c r="E1242" s="252"/>
      <c r="F1242" s="252"/>
      <c r="G1242" s="122">
        <f>G1220</f>
        <v>21000</v>
      </c>
    </row>
    <row r="1243" spans="1:7" ht="22.5" customHeight="1">
      <c r="A1243" s="138"/>
      <c r="B1243" s="280"/>
      <c r="C1243" s="252" t="s">
        <v>530</v>
      </c>
      <c r="D1243" s="252"/>
      <c r="E1243" s="252"/>
      <c r="F1243" s="252"/>
      <c r="G1243" s="122">
        <f>G1221</f>
        <v>190000</v>
      </c>
    </row>
    <row r="1244" spans="1:7" ht="22.5" customHeight="1">
      <c r="A1244" s="138"/>
      <c r="B1244" s="280"/>
      <c r="C1244" s="252" t="s">
        <v>531</v>
      </c>
      <c r="D1244" s="252"/>
      <c r="E1244" s="252"/>
      <c r="F1244" s="252"/>
      <c r="G1244" s="150">
        <f>(G1241+G1242+G1243)*8%</f>
        <v>53018</v>
      </c>
    </row>
    <row r="1245" spans="1:7" ht="22.5" customHeight="1">
      <c r="A1245" s="138"/>
      <c r="B1245" s="284"/>
      <c r="C1245" s="252" t="s">
        <v>532</v>
      </c>
      <c r="D1245" s="252"/>
      <c r="E1245" s="252"/>
      <c r="F1245" s="252"/>
      <c r="G1245" s="122">
        <f>SUM(G1241:G1244)</f>
        <v>715743</v>
      </c>
    </row>
    <row r="1246" spans="1:7" ht="22.5" customHeight="1">
      <c r="A1246" s="159"/>
      <c r="C1246" s="147"/>
      <c r="D1246" s="147"/>
      <c r="E1246" s="193"/>
      <c r="F1246" s="147"/>
      <c r="G1246" s="148"/>
    </row>
    <row r="1247" spans="1:7" ht="22.5" customHeight="1">
      <c r="A1247" s="159"/>
      <c r="C1247" s="147"/>
      <c r="D1247" s="147"/>
      <c r="E1247" s="193"/>
      <c r="F1247" s="147"/>
      <c r="G1247" s="148"/>
    </row>
    <row r="1248" spans="1:7" ht="22.5" customHeight="1">
      <c r="A1248" s="159"/>
      <c r="C1248" s="147"/>
      <c r="D1248" s="147"/>
      <c r="E1248" s="193"/>
      <c r="F1248" s="147"/>
      <c r="G1248" s="148"/>
    </row>
    <row r="1249" spans="1:7" ht="22.5" customHeight="1">
      <c r="A1249" s="130" t="s">
        <v>283</v>
      </c>
      <c r="B1249" s="132" t="s">
        <v>168</v>
      </c>
      <c r="C1249" s="137" t="s">
        <v>169</v>
      </c>
      <c r="D1249" s="137" t="s">
        <v>170</v>
      </c>
      <c r="E1249" s="195" t="s">
        <v>306</v>
      </c>
      <c r="F1249" s="153" t="s">
        <v>437</v>
      </c>
      <c r="G1249" s="153" t="s">
        <v>438</v>
      </c>
    </row>
    <row r="1250" spans="1:7" ht="22.5" customHeight="1">
      <c r="A1250" s="137">
        <v>57</v>
      </c>
      <c r="B1250" s="279" t="s">
        <v>422</v>
      </c>
      <c r="C1250" s="129" t="s">
        <v>423</v>
      </c>
      <c r="D1250" s="129" t="str">
        <f>"کيلوگرم"</f>
        <v>کيلوگرم</v>
      </c>
      <c r="E1250" s="168">
        <v>0.25</v>
      </c>
      <c r="F1250" s="122">
        <f>'مواد غذایی'!C30</f>
        <v>900000</v>
      </c>
      <c r="G1250" s="122">
        <f t="shared" si="62"/>
        <v>225000</v>
      </c>
    </row>
    <row r="1251" spans="1:7" ht="22.5" customHeight="1">
      <c r="A1251" s="138"/>
      <c r="B1251" s="280"/>
      <c r="C1251" s="129" t="s">
        <v>15</v>
      </c>
      <c r="D1251" s="129" t="s">
        <v>16</v>
      </c>
      <c r="E1251" s="168">
        <v>5.0000000000000001E-3</v>
      </c>
      <c r="F1251" s="122">
        <f t="shared" ref="F1251:F1262" si="63">F1229</f>
        <v>30000</v>
      </c>
      <c r="G1251" s="122">
        <f t="shared" si="62"/>
        <v>150</v>
      </c>
    </row>
    <row r="1252" spans="1:7" ht="22.5" customHeight="1">
      <c r="A1252" s="138"/>
      <c r="B1252" s="280"/>
      <c r="C1252" s="129" t="s">
        <v>5</v>
      </c>
      <c r="D1252" s="129" t="str">
        <f>"کيلوگرم"</f>
        <v>کيلوگرم</v>
      </c>
      <c r="E1252" s="168">
        <v>0.1</v>
      </c>
      <c r="F1252" s="122">
        <f t="shared" si="63"/>
        <v>250000</v>
      </c>
      <c r="G1252" s="122">
        <f t="shared" si="62"/>
        <v>25000</v>
      </c>
    </row>
    <row r="1253" spans="1:7" ht="22.5" customHeight="1">
      <c r="A1253" s="138"/>
      <c r="B1253" s="280"/>
      <c r="C1253" s="129" t="str">
        <f>"نان لواش  بسته بندي 80 گرمي"</f>
        <v>نان لواش  بسته بندي 80 گرمي</v>
      </c>
      <c r="D1253" s="129" t="s">
        <v>11</v>
      </c>
      <c r="E1253" s="168">
        <v>2</v>
      </c>
      <c r="F1253" s="122">
        <f t="shared" si="63"/>
        <v>70000</v>
      </c>
      <c r="G1253" s="122">
        <f t="shared" si="62"/>
        <v>140000</v>
      </c>
    </row>
    <row r="1254" spans="1:7" ht="22.5" customHeight="1">
      <c r="A1254" s="138"/>
      <c r="B1254" s="280"/>
      <c r="C1254" s="129" t="s">
        <v>7</v>
      </c>
      <c r="D1254" s="129" t="str">
        <f>"کيلوگرم"</f>
        <v>کيلوگرم</v>
      </c>
      <c r="E1254" s="168">
        <v>0.08</v>
      </c>
      <c r="F1254" s="122">
        <f t="shared" si="63"/>
        <v>700000</v>
      </c>
      <c r="G1254" s="122">
        <f t="shared" si="62"/>
        <v>56000</v>
      </c>
    </row>
    <row r="1255" spans="1:7" ht="22.5" customHeight="1">
      <c r="A1255" s="138"/>
      <c r="B1255" s="280"/>
      <c r="C1255" s="129" t="s">
        <v>3</v>
      </c>
      <c r="D1255" s="129" t="s">
        <v>4</v>
      </c>
      <c r="E1255" s="168">
        <v>4.0000000000000001E-3</v>
      </c>
      <c r="F1255" s="122">
        <f t="shared" si="63"/>
        <v>500000</v>
      </c>
      <c r="G1255" s="122">
        <f t="shared" si="62"/>
        <v>2000</v>
      </c>
    </row>
    <row r="1256" spans="1:7" ht="22.5" customHeight="1">
      <c r="A1256" s="138"/>
      <c r="B1256" s="280"/>
      <c r="C1256" s="129" t="s">
        <v>6</v>
      </c>
      <c r="D1256" s="129" t="str">
        <f t="shared" ref="D1256:D1261" si="64">"کيلوگرم"</f>
        <v>کيلوگرم</v>
      </c>
      <c r="E1256" s="168">
        <v>1.2E-2</v>
      </c>
      <c r="F1256" s="122">
        <f t="shared" si="63"/>
        <v>250000</v>
      </c>
      <c r="G1256" s="122">
        <f t="shared" si="62"/>
        <v>3000</v>
      </c>
    </row>
    <row r="1257" spans="1:7" ht="22.5" customHeight="1">
      <c r="A1257" s="138"/>
      <c r="B1257" s="280"/>
      <c r="C1257" s="129" t="s">
        <v>229</v>
      </c>
      <c r="D1257" s="129" t="str">
        <f t="shared" si="64"/>
        <v>کيلوگرم</v>
      </c>
      <c r="E1257" s="168">
        <v>0.01</v>
      </c>
      <c r="F1257" s="122">
        <f t="shared" si="63"/>
        <v>700000</v>
      </c>
      <c r="G1257" s="122">
        <f t="shared" si="62"/>
        <v>7000</v>
      </c>
    </row>
    <row r="1258" spans="1:7" ht="22.5" customHeight="1">
      <c r="A1258" s="138"/>
      <c r="B1258" s="280"/>
      <c r="C1258" s="129" t="s">
        <v>17</v>
      </c>
      <c r="D1258" s="129" t="str">
        <f t="shared" si="64"/>
        <v>کيلوگرم</v>
      </c>
      <c r="E1258" s="168">
        <v>0.01</v>
      </c>
      <c r="F1258" s="122">
        <f t="shared" si="63"/>
        <v>500000</v>
      </c>
      <c r="G1258" s="122">
        <f t="shared" si="62"/>
        <v>5000</v>
      </c>
    </row>
    <row r="1259" spans="1:7" ht="22.5" customHeight="1">
      <c r="A1259" s="138"/>
      <c r="B1259" s="280"/>
      <c r="C1259" s="129" t="s">
        <v>9</v>
      </c>
      <c r="D1259" s="129" t="str">
        <f t="shared" si="64"/>
        <v>کيلوگرم</v>
      </c>
      <c r="E1259" s="168">
        <v>5.0000000000000001E-3</v>
      </c>
      <c r="F1259" s="122">
        <f t="shared" si="63"/>
        <v>25000</v>
      </c>
      <c r="G1259" s="122">
        <f t="shared" si="62"/>
        <v>125</v>
      </c>
    </row>
    <row r="1260" spans="1:7" ht="22.5" customHeight="1">
      <c r="A1260" s="138"/>
      <c r="B1260" s="280"/>
      <c r="C1260" s="129" t="s">
        <v>23</v>
      </c>
      <c r="D1260" s="129" t="str">
        <f t="shared" si="64"/>
        <v>کيلوگرم</v>
      </c>
      <c r="E1260" s="168">
        <v>0.01</v>
      </c>
      <c r="F1260" s="122">
        <f t="shared" si="63"/>
        <v>25000</v>
      </c>
      <c r="G1260" s="122">
        <f t="shared" si="62"/>
        <v>250</v>
      </c>
    </row>
    <row r="1261" spans="1:7" ht="22.5" customHeight="1">
      <c r="A1261" s="138"/>
      <c r="B1261" s="280"/>
      <c r="C1261" s="129" t="s">
        <v>20</v>
      </c>
      <c r="D1261" s="129" t="str">
        <f t="shared" si="64"/>
        <v>کيلوگرم</v>
      </c>
      <c r="E1261" s="168">
        <v>8.0000000000000002E-3</v>
      </c>
      <c r="F1261" s="122">
        <f t="shared" si="63"/>
        <v>400000</v>
      </c>
      <c r="G1261" s="122">
        <f t="shared" si="62"/>
        <v>3200</v>
      </c>
    </row>
    <row r="1262" spans="1:7" ht="22.5" customHeight="1">
      <c r="A1262" s="138"/>
      <c r="B1262" s="280"/>
      <c r="C1262" s="112" t="s">
        <v>370</v>
      </c>
      <c r="D1262" s="129" t="s">
        <v>173</v>
      </c>
      <c r="E1262" s="168">
        <v>1</v>
      </c>
      <c r="F1262" s="122">
        <f t="shared" si="63"/>
        <v>10000</v>
      </c>
      <c r="G1262" s="122">
        <f t="shared" si="62"/>
        <v>10000</v>
      </c>
    </row>
    <row r="1263" spans="1:7" ht="22.5" customHeight="1">
      <c r="A1263" s="138"/>
      <c r="B1263" s="280"/>
      <c r="C1263" s="263" t="s">
        <v>400</v>
      </c>
      <c r="D1263" s="264"/>
      <c r="E1263" s="264"/>
      <c r="F1263" s="265"/>
      <c r="G1263" s="122">
        <f>SUM(G1250:G1262)</f>
        <v>476725</v>
      </c>
    </row>
    <row r="1264" spans="1:7" ht="22.5" customHeight="1">
      <c r="A1264" s="138"/>
      <c r="B1264" s="280"/>
      <c r="C1264" s="252" t="s">
        <v>529</v>
      </c>
      <c r="D1264" s="252"/>
      <c r="E1264" s="252"/>
      <c r="F1264" s="252"/>
      <c r="G1264" s="122">
        <f>G1242</f>
        <v>21000</v>
      </c>
    </row>
    <row r="1265" spans="1:7" ht="22.5" customHeight="1">
      <c r="A1265" s="138"/>
      <c r="B1265" s="280"/>
      <c r="C1265" s="252" t="s">
        <v>530</v>
      </c>
      <c r="D1265" s="252"/>
      <c r="E1265" s="252"/>
      <c r="F1265" s="252"/>
      <c r="G1265" s="122">
        <f>G1243</f>
        <v>190000</v>
      </c>
    </row>
    <row r="1266" spans="1:7" ht="22.5" customHeight="1">
      <c r="A1266" s="138"/>
      <c r="B1266" s="280"/>
      <c r="C1266" s="252" t="s">
        <v>531</v>
      </c>
      <c r="D1266" s="252"/>
      <c r="E1266" s="252"/>
      <c r="F1266" s="252"/>
      <c r="G1266" s="150">
        <f>(G1263+G1264+G1265)*8%</f>
        <v>55018</v>
      </c>
    </row>
    <row r="1267" spans="1:7" ht="22.5" customHeight="1">
      <c r="A1267" s="138"/>
      <c r="B1267" s="284"/>
      <c r="C1267" s="252" t="s">
        <v>532</v>
      </c>
      <c r="D1267" s="252"/>
      <c r="E1267" s="252"/>
      <c r="F1267" s="252"/>
      <c r="G1267" s="122">
        <f>SUM(G1263:G1266)</f>
        <v>742743</v>
      </c>
    </row>
    <row r="1268" spans="1:7" ht="22.5" customHeight="1">
      <c r="A1268" s="159"/>
      <c r="C1268" s="147"/>
      <c r="D1268" s="147"/>
      <c r="E1268" s="193"/>
      <c r="F1268" s="147"/>
      <c r="G1268" s="148"/>
    </row>
    <row r="1269" spans="1:7" ht="22.5" customHeight="1">
      <c r="A1269" s="159"/>
      <c r="C1269" s="147"/>
      <c r="D1269" s="147"/>
      <c r="E1269" s="193"/>
      <c r="F1269" s="147"/>
      <c r="G1269" s="148"/>
    </row>
    <row r="1270" spans="1:7" ht="22.5" customHeight="1">
      <c r="A1270" s="159"/>
      <c r="C1270" s="147"/>
      <c r="D1270" s="147"/>
      <c r="E1270" s="193"/>
      <c r="F1270" s="147"/>
      <c r="G1270" s="148"/>
    </row>
    <row r="1271" spans="1:7" ht="22.5" customHeight="1">
      <c r="A1271" s="130" t="s">
        <v>283</v>
      </c>
      <c r="B1271" s="132" t="s">
        <v>168</v>
      </c>
      <c r="C1271" s="137" t="s">
        <v>169</v>
      </c>
      <c r="D1271" s="137" t="s">
        <v>170</v>
      </c>
      <c r="E1271" s="195" t="s">
        <v>306</v>
      </c>
      <c r="F1271" s="153" t="s">
        <v>437</v>
      </c>
      <c r="G1271" s="153" t="s">
        <v>438</v>
      </c>
    </row>
    <row r="1272" spans="1:7" ht="22.5" customHeight="1">
      <c r="A1272" s="133">
        <v>58</v>
      </c>
      <c r="B1272" s="275" t="s">
        <v>248</v>
      </c>
      <c r="C1272" s="129" t="s">
        <v>319</v>
      </c>
      <c r="D1272" s="129" t="str">
        <f>"کيلوگرم"</f>
        <v>کيلوگرم</v>
      </c>
      <c r="E1272" s="168">
        <v>0.06</v>
      </c>
      <c r="F1272" s="122">
        <f>F360</f>
        <v>4000000</v>
      </c>
      <c r="G1272" s="122">
        <f t="shared" si="62"/>
        <v>240000</v>
      </c>
    </row>
    <row r="1273" spans="1:7" ht="22.5" customHeight="1">
      <c r="A1273" s="134"/>
      <c r="B1273" s="276"/>
      <c r="C1273" s="129" t="s">
        <v>318</v>
      </c>
      <c r="D1273" s="129" t="str">
        <f>"کيلوگرم"</f>
        <v>کيلوگرم</v>
      </c>
      <c r="E1273" s="169">
        <v>0.14000000000000001</v>
      </c>
      <c r="F1273" s="122">
        <f>F1182</f>
        <v>6500000</v>
      </c>
      <c r="G1273" s="122">
        <f t="shared" si="62"/>
        <v>910000.00000000012</v>
      </c>
    </row>
    <row r="1274" spans="1:7" ht="22.5" customHeight="1">
      <c r="A1274" s="134"/>
      <c r="B1274" s="276"/>
      <c r="C1274" s="112" t="s">
        <v>249</v>
      </c>
      <c r="D1274" s="129" t="str">
        <f>"کيلوگرم"</f>
        <v>کيلوگرم</v>
      </c>
      <c r="E1274" s="169">
        <v>0.1</v>
      </c>
      <c r="F1274" s="122">
        <f>'مواد غذایی'!M36</f>
        <v>50000</v>
      </c>
      <c r="G1274" s="122">
        <f t="shared" si="62"/>
        <v>5000</v>
      </c>
    </row>
    <row r="1275" spans="1:7" ht="22.5" customHeight="1">
      <c r="A1275" s="134"/>
      <c r="B1275" s="276"/>
      <c r="C1275" s="129" t="str">
        <f>"نان لواش  بسته بندي 80 گرمي"</f>
        <v>نان لواش  بسته بندي 80 گرمي</v>
      </c>
      <c r="D1275" s="112" t="s">
        <v>189</v>
      </c>
      <c r="E1275" s="169">
        <v>2</v>
      </c>
      <c r="F1275" s="122">
        <f>F1253</f>
        <v>70000</v>
      </c>
      <c r="G1275" s="122">
        <f t="shared" si="62"/>
        <v>140000</v>
      </c>
    </row>
    <row r="1276" spans="1:7" ht="22.5" customHeight="1">
      <c r="A1276" s="134"/>
      <c r="B1276" s="276"/>
      <c r="C1276" s="129" t="s">
        <v>229</v>
      </c>
      <c r="D1276" s="129" t="str">
        <f t="shared" ref="D1276:D1277" si="65">"کيلوگرم"</f>
        <v>کيلوگرم</v>
      </c>
      <c r="E1276" s="169">
        <v>0.01</v>
      </c>
      <c r="F1276" s="122">
        <f>F1257</f>
        <v>700000</v>
      </c>
      <c r="G1276" s="122">
        <f t="shared" si="62"/>
        <v>7000</v>
      </c>
    </row>
    <row r="1277" spans="1:7" ht="22.5" customHeight="1">
      <c r="A1277" s="134"/>
      <c r="B1277" s="276"/>
      <c r="C1277" s="129" t="s">
        <v>372</v>
      </c>
      <c r="D1277" s="129" t="str">
        <f t="shared" si="65"/>
        <v>کيلوگرم</v>
      </c>
      <c r="E1277" s="169">
        <v>5.0000000000000001E-3</v>
      </c>
      <c r="F1277" s="122">
        <f>F1259</f>
        <v>25000</v>
      </c>
      <c r="G1277" s="122">
        <f t="shared" si="62"/>
        <v>125</v>
      </c>
    </row>
    <row r="1278" spans="1:7" ht="22.5" customHeight="1">
      <c r="A1278" s="134"/>
      <c r="B1278" s="276"/>
      <c r="C1278" s="112" t="s">
        <v>370</v>
      </c>
      <c r="D1278" s="112" t="s">
        <v>259</v>
      </c>
      <c r="E1278" s="169">
        <v>1</v>
      </c>
      <c r="F1278" s="122">
        <f>F1262</f>
        <v>10000</v>
      </c>
      <c r="G1278" s="122">
        <f t="shared" si="62"/>
        <v>10000</v>
      </c>
    </row>
    <row r="1279" spans="1:7" ht="22.5" customHeight="1">
      <c r="A1279" s="138"/>
      <c r="B1279" s="276"/>
      <c r="C1279" s="263" t="s">
        <v>400</v>
      </c>
      <c r="D1279" s="264"/>
      <c r="E1279" s="264"/>
      <c r="F1279" s="265"/>
      <c r="G1279" s="122">
        <f>SUM(G1272:G1278)</f>
        <v>1312125</v>
      </c>
    </row>
    <row r="1280" spans="1:7" ht="22.5" customHeight="1">
      <c r="A1280" s="138"/>
      <c r="B1280" s="276"/>
      <c r="C1280" s="252" t="s">
        <v>529</v>
      </c>
      <c r="D1280" s="252"/>
      <c r="E1280" s="252"/>
      <c r="F1280" s="252"/>
      <c r="G1280" s="122">
        <f>G1264</f>
        <v>21000</v>
      </c>
    </row>
    <row r="1281" spans="1:7" ht="22.5" customHeight="1">
      <c r="A1281" s="138"/>
      <c r="B1281" s="276"/>
      <c r="C1281" s="252" t="s">
        <v>530</v>
      </c>
      <c r="D1281" s="252"/>
      <c r="E1281" s="252"/>
      <c r="F1281" s="252"/>
      <c r="G1281" s="122">
        <f>G1265</f>
        <v>190000</v>
      </c>
    </row>
    <row r="1282" spans="1:7" ht="22.5" customHeight="1">
      <c r="A1282" s="138"/>
      <c r="B1282" s="276"/>
      <c r="C1282" s="252" t="s">
        <v>531</v>
      </c>
      <c r="D1282" s="252"/>
      <c r="E1282" s="252"/>
      <c r="F1282" s="252"/>
      <c r="G1282" s="150">
        <f>(G1279+G1280+G1281)*8%</f>
        <v>121850</v>
      </c>
    </row>
    <row r="1283" spans="1:7" ht="22.5" customHeight="1">
      <c r="A1283" s="138"/>
      <c r="B1283" s="283"/>
      <c r="C1283" s="252" t="s">
        <v>532</v>
      </c>
      <c r="D1283" s="252"/>
      <c r="E1283" s="252"/>
      <c r="F1283" s="252"/>
      <c r="G1283" s="122">
        <f>SUM(G1279:G1282)</f>
        <v>1644975</v>
      </c>
    </row>
    <row r="1284" spans="1:7" ht="22.5" customHeight="1">
      <c r="A1284" s="159"/>
      <c r="C1284" s="147"/>
      <c r="D1284" s="147"/>
      <c r="E1284" s="193"/>
      <c r="F1284" s="147"/>
      <c r="G1284" s="148"/>
    </row>
    <row r="1285" spans="1:7" ht="22.5" customHeight="1">
      <c r="A1285" s="159"/>
      <c r="C1285" s="147"/>
      <c r="D1285" s="147"/>
      <c r="E1285" s="193"/>
      <c r="F1285" s="147"/>
      <c r="G1285" s="148"/>
    </row>
    <row r="1286" spans="1:7" ht="22.5" customHeight="1">
      <c r="A1286" s="159"/>
      <c r="C1286" s="147"/>
      <c r="D1286" s="147"/>
      <c r="E1286" s="193"/>
      <c r="F1286" s="147"/>
      <c r="G1286" s="148"/>
    </row>
    <row r="1287" spans="1:7" ht="22.5" customHeight="1">
      <c r="A1287" s="130" t="s">
        <v>283</v>
      </c>
      <c r="B1287" s="132" t="s">
        <v>168</v>
      </c>
      <c r="C1287" s="137" t="s">
        <v>169</v>
      </c>
      <c r="D1287" s="137" t="s">
        <v>170</v>
      </c>
      <c r="E1287" s="195" t="s">
        <v>306</v>
      </c>
      <c r="F1287" s="153" t="s">
        <v>437</v>
      </c>
      <c r="G1287" s="153" t="s">
        <v>438</v>
      </c>
    </row>
    <row r="1288" spans="1:7" ht="22.5" customHeight="1">
      <c r="A1288" s="133">
        <v>59</v>
      </c>
      <c r="B1288" s="275" t="s">
        <v>250</v>
      </c>
      <c r="C1288" s="112" t="s">
        <v>251</v>
      </c>
      <c r="D1288" s="129" t="str">
        <f>"کيلوگرم"</f>
        <v>کيلوگرم</v>
      </c>
      <c r="E1288" s="169">
        <v>0.3</v>
      </c>
      <c r="F1288" s="122">
        <f>'مواد غذایی'!C7</f>
        <v>1000000</v>
      </c>
      <c r="G1288" s="122">
        <f t="shared" si="62"/>
        <v>300000</v>
      </c>
    </row>
    <row r="1289" spans="1:7" ht="22.5" customHeight="1">
      <c r="A1289" s="134"/>
      <c r="B1289" s="276"/>
      <c r="C1289" s="112" t="s">
        <v>252</v>
      </c>
      <c r="D1289" s="129" t="s">
        <v>16</v>
      </c>
      <c r="E1289" s="169">
        <v>5.0000000000000001E-3</v>
      </c>
      <c r="F1289" s="122">
        <f>F1251</f>
        <v>30000</v>
      </c>
      <c r="G1289" s="122">
        <f t="shared" si="62"/>
        <v>150</v>
      </c>
    </row>
    <row r="1290" spans="1:7" ht="22.5" customHeight="1">
      <c r="A1290" s="134"/>
      <c r="B1290" s="276"/>
      <c r="C1290" s="112" t="s">
        <v>288</v>
      </c>
      <c r="D1290" s="129" t="str">
        <f>"کيلوگرم"</f>
        <v>کيلوگرم</v>
      </c>
      <c r="E1290" s="168">
        <v>0.1</v>
      </c>
      <c r="F1290" s="122">
        <f>'مواد غذایی'!M35</f>
        <v>250000</v>
      </c>
      <c r="G1290" s="122">
        <f t="shared" si="62"/>
        <v>25000</v>
      </c>
    </row>
    <row r="1291" spans="1:7" ht="22.5" customHeight="1">
      <c r="A1291" s="134"/>
      <c r="B1291" s="276"/>
      <c r="C1291" s="129" t="s">
        <v>7</v>
      </c>
      <c r="D1291" s="129" t="str">
        <f>"کيلوگرم"</f>
        <v>کيلوگرم</v>
      </c>
      <c r="E1291" s="168">
        <v>0.08</v>
      </c>
      <c r="F1291" s="122">
        <f>F1254</f>
        <v>700000</v>
      </c>
      <c r="G1291" s="122">
        <f t="shared" si="62"/>
        <v>56000</v>
      </c>
    </row>
    <row r="1292" spans="1:7" ht="22.5" customHeight="1">
      <c r="A1292" s="134"/>
      <c r="B1292" s="276"/>
      <c r="C1292" s="129" t="str">
        <f>"نان لواش  بسته بندي 80 گرمي"</f>
        <v>نان لواش  بسته بندي 80 گرمي</v>
      </c>
      <c r="D1292" s="112" t="s">
        <v>192</v>
      </c>
      <c r="E1292" s="169">
        <v>2</v>
      </c>
      <c r="F1292" s="122">
        <f>F1275</f>
        <v>70000</v>
      </c>
      <c r="G1292" s="122">
        <f t="shared" si="62"/>
        <v>140000</v>
      </c>
    </row>
    <row r="1293" spans="1:7" ht="22.5" customHeight="1">
      <c r="A1293" s="134"/>
      <c r="B1293" s="276"/>
      <c r="C1293" s="112" t="s">
        <v>253</v>
      </c>
      <c r="D1293" s="112" t="s">
        <v>254</v>
      </c>
      <c r="E1293" s="169">
        <v>1</v>
      </c>
      <c r="F1293" s="122">
        <f>'مواد غذایی'!AL38</f>
        <v>50000</v>
      </c>
      <c r="G1293" s="122">
        <f t="shared" si="62"/>
        <v>50000</v>
      </c>
    </row>
    <row r="1294" spans="1:7" ht="22.5" customHeight="1">
      <c r="A1294" s="134"/>
      <c r="B1294" s="276"/>
      <c r="C1294" s="112" t="s">
        <v>291</v>
      </c>
      <c r="D1294" s="129" t="str">
        <f>"کيلوگرم"</f>
        <v>کيلوگرم</v>
      </c>
      <c r="E1294" s="169">
        <v>0.08</v>
      </c>
      <c r="F1294" s="122">
        <f>F1165</f>
        <v>250000</v>
      </c>
      <c r="G1294" s="122">
        <f t="shared" si="62"/>
        <v>20000</v>
      </c>
    </row>
    <row r="1295" spans="1:7" ht="22.5" customHeight="1">
      <c r="A1295" s="134"/>
      <c r="B1295" s="276"/>
      <c r="C1295" s="112" t="s">
        <v>370</v>
      </c>
      <c r="D1295" s="112" t="s">
        <v>259</v>
      </c>
      <c r="E1295" s="169">
        <v>1</v>
      </c>
      <c r="F1295" s="122">
        <f>F1278</f>
        <v>10000</v>
      </c>
      <c r="G1295" s="122">
        <f t="shared" si="62"/>
        <v>10000</v>
      </c>
    </row>
    <row r="1296" spans="1:7" ht="22.5" customHeight="1">
      <c r="A1296" s="134"/>
      <c r="B1296" s="276"/>
      <c r="C1296" s="112" t="s">
        <v>255</v>
      </c>
      <c r="D1296" s="129" t="str">
        <f>"کيلوگرم"</f>
        <v>کيلوگرم</v>
      </c>
      <c r="E1296" s="169">
        <v>0.1</v>
      </c>
      <c r="F1296" s="122">
        <f>'مواد غذایی'!M36</f>
        <v>50000</v>
      </c>
      <c r="G1296" s="122">
        <f t="shared" si="62"/>
        <v>5000</v>
      </c>
    </row>
    <row r="1297" spans="1:7" ht="22.5" customHeight="1">
      <c r="A1297" s="138"/>
      <c r="B1297" s="276"/>
      <c r="C1297" s="263" t="s">
        <v>400</v>
      </c>
      <c r="D1297" s="264"/>
      <c r="E1297" s="264"/>
      <c r="F1297" s="265"/>
      <c r="G1297" s="122">
        <f>SUM(G1288:G1296)</f>
        <v>606150</v>
      </c>
    </row>
    <row r="1298" spans="1:7" ht="22.5" customHeight="1">
      <c r="A1298" s="138"/>
      <c r="B1298" s="276"/>
      <c r="C1298" s="252" t="s">
        <v>529</v>
      </c>
      <c r="D1298" s="252"/>
      <c r="E1298" s="252"/>
      <c r="F1298" s="252"/>
      <c r="G1298" s="122">
        <f>G1280</f>
        <v>21000</v>
      </c>
    </row>
    <row r="1299" spans="1:7" ht="22.5" customHeight="1">
      <c r="A1299" s="138"/>
      <c r="B1299" s="276"/>
      <c r="C1299" s="252" t="s">
        <v>530</v>
      </c>
      <c r="D1299" s="252"/>
      <c r="E1299" s="252"/>
      <c r="F1299" s="252"/>
      <c r="G1299" s="122">
        <f>G1281</f>
        <v>190000</v>
      </c>
    </row>
    <row r="1300" spans="1:7" ht="22.5" customHeight="1">
      <c r="A1300" s="138"/>
      <c r="B1300" s="276"/>
      <c r="C1300" s="252" t="s">
        <v>531</v>
      </c>
      <c r="D1300" s="252"/>
      <c r="E1300" s="252"/>
      <c r="F1300" s="252"/>
      <c r="G1300" s="150">
        <f>(G1297+G1298+G1299)*8%</f>
        <v>65372</v>
      </c>
    </row>
    <row r="1301" spans="1:7" ht="22.5" customHeight="1">
      <c r="A1301" s="138"/>
      <c r="B1301" s="283"/>
      <c r="C1301" s="252" t="s">
        <v>532</v>
      </c>
      <c r="D1301" s="252"/>
      <c r="E1301" s="252"/>
      <c r="F1301" s="252"/>
      <c r="G1301" s="122">
        <f>SUM(G1297:G1300)</f>
        <v>882522</v>
      </c>
    </row>
    <row r="1302" spans="1:7" ht="22.5" customHeight="1">
      <c r="A1302" s="159"/>
      <c r="C1302" s="147"/>
      <c r="D1302" s="147"/>
      <c r="E1302" s="193"/>
      <c r="F1302" s="147"/>
      <c r="G1302" s="148"/>
    </row>
    <row r="1303" spans="1:7" ht="22.5" customHeight="1">
      <c r="A1303" s="159"/>
      <c r="C1303" s="147"/>
      <c r="D1303" s="147"/>
      <c r="E1303" s="193"/>
      <c r="F1303" s="147"/>
      <c r="G1303" s="148"/>
    </row>
    <row r="1304" spans="1:7" ht="22.5" customHeight="1">
      <c r="A1304" s="159"/>
      <c r="C1304" s="147"/>
      <c r="D1304" s="147"/>
      <c r="E1304" s="193"/>
      <c r="F1304" s="147"/>
      <c r="G1304" s="148"/>
    </row>
    <row r="1305" spans="1:7" ht="22.5" customHeight="1">
      <c r="A1305" s="130" t="s">
        <v>283</v>
      </c>
      <c r="B1305" s="132" t="s">
        <v>168</v>
      </c>
      <c r="C1305" s="137" t="s">
        <v>169</v>
      </c>
      <c r="D1305" s="137" t="s">
        <v>170</v>
      </c>
      <c r="E1305" s="195" t="s">
        <v>306</v>
      </c>
      <c r="F1305" s="153" t="s">
        <v>437</v>
      </c>
      <c r="G1305" s="153" t="s">
        <v>438</v>
      </c>
    </row>
    <row r="1306" spans="1:7" ht="22.5" customHeight="1">
      <c r="A1306" s="133">
        <v>60</v>
      </c>
      <c r="B1306" s="275" t="s">
        <v>256</v>
      </c>
      <c r="C1306" s="112" t="s">
        <v>257</v>
      </c>
      <c r="D1306" s="129" t="str">
        <f>"کيلوگرم"</f>
        <v>کيلوگرم</v>
      </c>
      <c r="E1306" s="169">
        <v>0.5</v>
      </c>
      <c r="F1306" s="122">
        <f>'مواد غذایی'!C7</f>
        <v>1000000</v>
      </c>
      <c r="G1306" s="122">
        <f t="shared" si="62"/>
        <v>500000</v>
      </c>
    </row>
    <row r="1307" spans="1:7" ht="22.5" customHeight="1">
      <c r="A1307" s="134"/>
      <c r="B1307" s="276"/>
      <c r="C1307" s="112" t="s">
        <v>252</v>
      </c>
      <c r="D1307" s="129" t="s">
        <v>16</v>
      </c>
      <c r="E1307" s="168">
        <v>5.0000000000000001E-3</v>
      </c>
      <c r="F1307" s="122">
        <f>F1289</f>
        <v>30000</v>
      </c>
      <c r="G1307" s="122">
        <f t="shared" si="62"/>
        <v>150</v>
      </c>
    </row>
    <row r="1308" spans="1:7" ht="22.5" customHeight="1">
      <c r="A1308" s="134"/>
      <c r="B1308" s="276"/>
      <c r="C1308" s="129" t="str">
        <f>"نان لواش  بسته بندي 80 گرمي"</f>
        <v>نان لواش  بسته بندي 80 گرمي</v>
      </c>
      <c r="D1308" s="112" t="s">
        <v>192</v>
      </c>
      <c r="E1308" s="169">
        <v>2</v>
      </c>
      <c r="F1308" s="122">
        <f>F1292</f>
        <v>70000</v>
      </c>
      <c r="G1308" s="122">
        <f t="shared" si="62"/>
        <v>140000</v>
      </c>
    </row>
    <row r="1309" spans="1:7" ht="22.5" customHeight="1">
      <c r="A1309" s="134"/>
      <c r="B1309" s="276"/>
      <c r="C1309" s="129" t="s">
        <v>229</v>
      </c>
      <c r="D1309" s="129" t="str">
        <f t="shared" ref="D1309:D1310" si="66">"کيلوگرم"</f>
        <v>کيلوگرم</v>
      </c>
      <c r="E1309" s="169">
        <v>0.01</v>
      </c>
      <c r="F1309" s="122">
        <f>F1276</f>
        <v>700000</v>
      </c>
      <c r="G1309" s="122">
        <f t="shared" si="62"/>
        <v>7000</v>
      </c>
    </row>
    <row r="1310" spans="1:7" ht="22.5" customHeight="1">
      <c r="A1310" s="134"/>
      <c r="B1310" s="276"/>
      <c r="C1310" s="129" t="s">
        <v>372</v>
      </c>
      <c r="D1310" s="129" t="str">
        <f t="shared" si="66"/>
        <v>کيلوگرم</v>
      </c>
      <c r="E1310" s="169">
        <v>5.0000000000000001E-3</v>
      </c>
      <c r="F1310" s="122">
        <f>F1277</f>
        <v>25000</v>
      </c>
      <c r="G1310" s="122">
        <f t="shared" si="62"/>
        <v>125</v>
      </c>
    </row>
    <row r="1311" spans="1:7" ht="22.5" customHeight="1">
      <c r="A1311" s="134"/>
      <c r="B1311" s="276"/>
      <c r="C1311" s="112" t="s">
        <v>370</v>
      </c>
      <c r="D1311" s="112" t="s">
        <v>259</v>
      </c>
      <c r="E1311" s="169">
        <v>1</v>
      </c>
      <c r="F1311" s="122">
        <f>F1295</f>
        <v>10000</v>
      </c>
      <c r="G1311" s="122">
        <f t="shared" si="62"/>
        <v>10000</v>
      </c>
    </row>
    <row r="1312" spans="1:7" ht="45" customHeight="1">
      <c r="A1312" s="134"/>
      <c r="B1312" s="276"/>
      <c r="C1312" s="112" t="s">
        <v>255</v>
      </c>
      <c r="D1312" s="112" t="s">
        <v>191</v>
      </c>
      <c r="E1312" s="169">
        <v>0.1</v>
      </c>
      <c r="F1312" s="122">
        <f>F1296</f>
        <v>50000</v>
      </c>
      <c r="G1312" s="122">
        <f t="shared" si="62"/>
        <v>5000</v>
      </c>
    </row>
    <row r="1313" spans="1:7" ht="22.5" customHeight="1">
      <c r="A1313" s="138"/>
      <c r="B1313" s="276"/>
      <c r="C1313" s="263" t="s">
        <v>400</v>
      </c>
      <c r="D1313" s="264"/>
      <c r="E1313" s="264"/>
      <c r="F1313" s="265"/>
      <c r="G1313" s="122">
        <f>SUM(G1306:G1312)</f>
        <v>662275</v>
      </c>
    </row>
    <row r="1314" spans="1:7" ht="22.5" customHeight="1">
      <c r="A1314" s="138"/>
      <c r="B1314" s="276"/>
      <c r="C1314" s="252" t="s">
        <v>529</v>
      </c>
      <c r="D1314" s="252"/>
      <c r="E1314" s="252"/>
      <c r="F1314" s="252"/>
      <c r="G1314" s="122">
        <f>'مواد غذایی'!AV3</f>
        <v>21000</v>
      </c>
    </row>
    <row r="1315" spans="1:7" ht="22.5" customHeight="1">
      <c r="A1315" s="138"/>
      <c r="B1315" s="276"/>
      <c r="C1315" s="252" t="s">
        <v>530</v>
      </c>
      <c r="D1315" s="252"/>
      <c r="E1315" s="252"/>
      <c r="F1315" s="252"/>
      <c r="G1315" s="122">
        <f>G1299</f>
        <v>190000</v>
      </c>
    </row>
    <row r="1316" spans="1:7" ht="22.5" customHeight="1">
      <c r="A1316" s="138"/>
      <c r="B1316" s="276"/>
      <c r="C1316" s="252" t="s">
        <v>531</v>
      </c>
      <c r="D1316" s="252"/>
      <c r="E1316" s="252"/>
      <c r="F1316" s="252"/>
      <c r="G1316" s="150">
        <f>(G1313+G1314+G1315)*8%</f>
        <v>69862</v>
      </c>
    </row>
    <row r="1317" spans="1:7" ht="22.5" customHeight="1">
      <c r="A1317" s="138"/>
      <c r="B1317" s="283"/>
      <c r="C1317" s="252" t="s">
        <v>532</v>
      </c>
      <c r="D1317" s="252"/>
      <c r="E1317" s="252"/>
      <c r="F1317" s="252"/>
      <c r="G1317" s="122">
        <f>SUM(G1313:G1316)+200000</f>
        <v>1143137</v>
      </c>
    </row>
    <row r="1318" spans="1:7" ht="22.5" customHeight="1">
      <c r="A1318" s="159"/>
      <c r="C1318" s="147"/>
      <c r="D1318" s="147"/>
      <c r="E1318" s="193"/>
      <c r="F1318" s="147"/>
      <c r="G1318" s="148"/>
    </row>
    <row r="1319" spans="1:7" ht="22.5" customHeight="1">
      <c r="A1319" s="159"/>
      <c r="C1319" s="147"/>
      <c r="D1319" s="147"/>
      <c r="E1319" s="193"/>
      <c r="F1319" s="147"/>
      <c r="G1319" s="148"/>
    </row>
    <row r="1320" spans="1:7" ht="22.5" customHeight="1">
      <c r="A1320" s="159"/>
      <c r="C1320" s="147"/>
      <c r="D1320" s="147"/>
      <c r="E1320" s="193"/>
      <c r="F1320" s="147"/>
      <c r="G1320" s="148"/>
    </row>
    <row r="1321" spans="1:7" ht="22.5" customHeight="1">
      <c r="A1321" s="130" t="s">
        <v>283</v>
      </c>
      <c r="B1321" s="132" t="s">
        <v>168</v>
      </c>
      <c r="C1321" s="137" t="s">
        <v>169</v>
      </c>
      <c r="D1321" s="137" t="s">
        <v>170</v>
      </c>
      <c r="E1321" s="195" t="s">
        <v>306</v>
      </c>
      <c r="F1321" s="153" t="s">
        <v>437</v>
      </c>
      <c r="G1321" s="153" t="s">
        <v>438</v>
      </c>
    </row>
    <row r="1322" spans="1:7" ht="22.5" customHeight="1">
      <c r="A1322" s="135">
        <v>61</v>
      </c>
      <c r="B1322" s="275" t="s">
        <v>258</v>
      </c>
      <c r="C1322" s="112" t="s">
        <v>373</v>
      </c>
      <c r="D1322" s="129" t="str">
        <f>"کيلوگرم"</f>
        <v>کيلوگرم</v>
      </c>
      <c r="E1322" s="169">
        <v>0.14000000000000001</v>
      </c>
      <c r="F1322" s="122">
        <f>'مواد غذایی'!C24</f>
        <v>1000000</v>
      </c>
      <c r="G1322" s="122">
        <f t="shared" si="62"/>
        <v>140000</v>
      </c>
    </row>
    <row r="1323" spans="1:7" ht="22.5" customHeight="1">
      <c r="A1323" s="136"/>
      <c r="B1323" s="276"/>
      <c r="C1323" s="129" t="s">
        <v>319</v>
      </c>
      <c r="D1323" s="129" t="str">
        <f>"کيلوگرم"</f>
        <v>کيلوگرم</v>
      </c>
      <c r="E1323" s="169">
        <v>0.06</v>
      </c>
      <c r="F1323" s="122">
        <f>F1272</f>
        <v>4000000</v>
      </c>
      <c r="G1323" s="122">
        <f t="shared" si="62"/>
        <v>240000</v>
      </c>
    </row>
    <row r="1324" spans="1:7" ht="22.5" customHeight="1">
      <c r="A1324" s="136"/>
      <c r="B1324" s="276"/>
      <c r="C1324" s="112" t="s">
        <v>252</v>
      </c>
      <c r="D1324" s="129" t="s">
        <v>16</v>
      </c>
      <c r="E1324" s="168">
        <v>5.0000000000000001E-3</v>
      </c>
      <c r="F1324" s="122">
        <f>F1307</f>
        <v>30000</v>
      </c>
      <c r="G1324" s="122">
        <f t="shared" si="62"/>
        <v>150</v>
      </c>
    </row>
    <row r="1325" spans="1:7" ht="22.5" customHeight="1">
      <c r="A1325" s="136"/>
      <c r="B1325" s="276"/>
      <c r="C1325" s="112" t="s">
        <v>249</v>
      </c>
      <c r="D1325" s="129" t="str">
        <f>"کيلوگرم"</f>
        <v>کيلوگرم</v>
      </c>
      <c r="E1325" s="169">
        <v>0.1</v>
      </c>
      <c r="F1325" s="122">
        <f>F1274</f>
        <v>50000</v>
      </c>
      <c r="G1325" s="122">
        <f t="shared" si="62"/>
        <v>5000</v>
      </c>
    </row>
    <row r="1326" spans="1:7" ht="22.5" customHeight="1">
      <c r="A1326" s="136"/>
      <c r="B1326" s="276"/>
      <c r="C1326" s="129" t="str">
        <f>"نان لواش  بسته بندي 80 گرمي"</f>
        <v>نان لواش  بسته بندي 80 گرمي</v>
      </c>
      <c r="D1326" s="112" t="s">
        <v>184</v>
      </c>
      <c r="E1326" s="169">
        <v>1</v>
      </c>
      <c r="F1326" s="122">
        <f>F1308</f>
        <v>70000</v>
      </c>
      <c r="G1326" s="122">
        <f t="shared" si="62"/>
        <v>70000</v>
      </c>
    </row>
    <row r="1327" spans="1:7" ht="22.5" customHeight="1">
      <c r="A1327" s="136"/>
      <c r="B1327" s="276"/>
      <c r="C1327" s="129" t="s">
        <v>229</v>
      </c>
      <c r="D1327" s="129" t="str">
        <f t="shared" ref="D1327:D1328" si="67">"کيلوگرم"</f>
        <v>کيلوگرم</v>
      </c>
      <c r="E1327" s="169">
        <v>0.01</v>
      </c>
      <c r="F1327" s="122">
        <f>F1309</f>
        <v>700000</v>
      </c>
      <c r="G1327" s="122">
        <f t="shared" si="62"/>
        <v>7000</v>
      </c>
    </row>
    <row r="1328" spans="1:7" ht="22.5" customHeight="1">
      <c r="A1328" s="136"/>
      <c r="B1328" s="276"/>
      <c r="C1328" s="129" t="s">
        <v>372</v>
      </c>
      <c r="D1328" s="129" t="str">
        <f t="shared" si="67"/>
        <v>کيلوگرم</v>
      </c>
      <c r="E1328" s="169">
        <v>5.0000000000000001E-3</v>
      </c>
      <c r="F1328" s="122">
        <f>F1310</f>
        <v>25000</v>
      </c>
      <c r="G1328" s="122">
        <f t="shared" si="62"/>
        <v>125</v>
      </c>
    </row>
    <row r="1329" spans="1:7" ht="22.5" customHeight="1">
      <c r="A1329" s="136"/>
      <c r="B1329" s="276"/>
      <c r="C1329" s="112" t="s">
        <v>370</v>
      </c>
      <c r="D1329" s="112" t="s">
        <v>259</v>
      </c>
      <c r="E1329" s="169">
        <v>1</v>
      </c>
      <c r="F1329" s="122">
        <f>F1311</f>
        <v>10000</v>
      </c>
      <c r="G1329" s="122">
        <f t="shared" si="62"/>
        <v>10000</v>
      </c>
    </row>
    <row r="1330" spans="1:7" ht="22.5" customHeight="1">
      <c r="A1330" s="138"/>
      <c r="B1330" s="276"/>
      <c r="C1330" s="263" t="s">
        <v>400</v>
      </c>
      <c r="D1330" s="264"/>
      <c r="E1330" s="264"/>
      <c r="F1330" s="265"/>
      <c r="G1330" s="122">
        <f>SUM(G1322:G1329)</f>
        <v>472275</v>
      </c>
    </row>
    <row r="1331" spans="1:7" ht="22.5" customHeight="1">
      <c r="A1331" s="138"/>
      <c r="B1331" s="276"/>
      <c r="C1331" s="252" t="s">
        <v>529</v>
      </c>
      <c r="D1331" s="252"/>
      <c r="E1331" s="252"/>
      <c r="F1331" s="252"/>
      <c r="G1331" s="122">
        <f>G1314</f>
        <v>21000</v>
      </c>
    </row>
    <row r="1332" spans="1:7" ht="22.5" customHeight="1">
      <c r="A1332" s="138"/>
      <c r="B1332" s="276"/>
      <c r="C1332" s="252" t="s">
        <v>530</v>
      </c>
      <c r="D1332" s="252"/>
      <c r="E1332" s="252"/>
      <c r="F1332" s="252"/>
      <c r="G1332" s="122">
        <f>G1315</f>
        <v>190000</v>
      </c>
    </row>
    <row r="1333" spans="1:7" ht="22.5" customHeight="1">
      <c r="A1333" s="138"/>
      <c r="B1333" s="276"/>
      <c r="C1333" s="252" t="s">
        <v>531</v>
      </c>
      <c r="D1333" s="252"/>
      <c r="E1333" s="252"/>
      <c r="F1333" s="252"/>
      <c r="G1333" s="150">
        <f>(G1330+G1331+G1332)*8%</f>
        <v>54662</v>
      </c>
    </row>
    <row r="1334" spans="1:7" ht="22.5" customHeight="1">
      <c r="A1334" s="138"/>
      <c r="B1334" s="283"/>
      <c r="C1334" s="252" t="s">
        <v>532</v>
      </c>
      <c r="D1334" s="252"/>
      <c r="E1334" s="252"/>
      <c r="F1334" s="252"/>
      <c r="G1334" s="122">
        <f>SUM(G1330:G1333)</f>
        <v>737937</v>
      </c>
    </row>
    <row r="1335" spans="1:7" ht="22.5" customHeight="1">
      <c r="A1335" s="159"/>
      <c r="C1335" s="147"/>
      <c r="D1335" s="147"/>
      <c r="E1335" s="193"/>
      <c r="F1335" s="147"/>
      <c r="G1335" s="148"/>
    </row>
    <row r="1336" spans="1:7" ht="22.5" customHeight="1">
      <c r="A1336" s="159"/>
      <c r="C1336" s="147"/>
      <c r="D1336" s="147"/>
      <c r="E1336" s="193"/>
      <c r="F1336" s="147"/>
      <c r="G1336" s="148"/>
    </row>
    <row r="1337" spans="1:7" ht="22.5" customHeight="1">
      <c r="A1337" s="159"/>
      <c r="C1337" s="147"/>
      <c r="D1337" s="147"/>
      <c r="E1337" s="193"/>
      <c r="F1337" s="147"/>
      <c r="G1337" s="148"/>
    </row>
    <row r="1338" spans="1:7" ht="22.5" customHeight="1">
      <c r="A1338" s="130" t="s">
        <v>283</v>
      </c>
      <c r="B1338" s="132" t="s">
        <v>168</v>
      </c>
      <c r="C1338" s="137" t="s">
        <v>169</v>
      </c>
      <c r="D1338" s="137" t="s">
        <v>170</v>
      </c>
      <c r="E1338" s="195" t="s">
        <v>306</v>
      </c>
      <c r="F1338" s="153" t="s">
        <v>437</v>
      </c>
      <c r="G1338" s="153" t="s">
        <v>438</v>
      </c>
    </row>
    <row r="1339" spans="1:7" ht="22.5" customHeight="1">
      <c r="A1339" s="137">
        <v>62</v>
      </c>
      <c r="B1339" s="279" t="s">
        <v>416</v>
      </c>
      <c r="C1339" s="129" t="s">
        <v>165</v>
      </c>
      <c r="D1339" s="129" t="str">
        <f>"کيلوگرم"</f>
        <v>کيلوگرم</v>
      </c>
      <c r="E1339" s="168">
        <v>7.4999999999999997E-2</v>
      </c>
      <c r="F1339" s="122">
        <f>F1110</f>
        <v>700000</v>
      </c>
      <c r="G1339" s="122">
        <f t="shared" si="62"/>
        <v>52500</v>
      </c>
    </row>
    <row r="1340" spans="1:7" ht="22.5" customHeight="1">
      <c r="A1340" s="138"/>
      <c r="B1340" s="280"/>
      <c r="C1340" s="129" t="s">
        <v>17</v>
      </c>
      <c r="D1340" s="129" t="str">
        <f>"کيلوگرم"</f>
        <v>کيلوگرم</v>
      </c>
      <c r="E1340" s="168">
        <v>2.5000000000000001E-2</v>
      </c>
      <c r="F1340" s="122">
        <f>F1258</f>
        <v>500000</v>
      </c>
      <c r="G1340" s="122">
        <f t="shared" si="62"/>
        <v>12500</v>
      </c>
    </row>
    <row r="1341" spans="1:7" ht="22.5" customHeight="1">
      <c r="A1341" s="138"/>
      <c r="B1341" s="280"/>
      <c r="C1341" s="129" t="s">
        <v>166</v>
      </c>
      <c r="D1341" s="129" t="str">
        <f>"کيلوگرم"</f>
        <v>کيلوگرم</v>
      </c>
      <c r="E1341" s="168">
        <v>0.04</v>
      </c>
      <c r="F1341" s="122">
        <f>F1291</f>
        <v>700000</v>
      </c>
      <c r="G1341" s="122">
        <f t="shared" si="62"/>
        <v>28000</v>
      </c>
    </row>
    <row r="1342" spans="1:7" ht="22.5" customHeight="1">
      <c r="A1342" s="138"/>
      <c r="B1342" s="280"/>
      <c r="C1342" s="129" t="s">
        <v>164</v>
      </c>
      <c r="D1342" s="129" t="s">
        <v>10</v>
      </c>
      <c r="E1342" s="168">
        <v>2</v>
      </c>
      <c r="F1342" s="122">
        <f>'مواد غذایی'!AL28</f>
        <v>25000</v>
      </c>
      <c r="G1342" s="122">
        <f t="shared" si="62"/>
        <v>50000</v>
      </c>
    </row>
    <row r="1343" spans="1:7" ht="22.5" customHeight="1">
      <c r="A1343" s="138"/>
      <c r="B1343" s="280"/>
      <c r="C1343" s="129" t="s">
        <v>332</v>
      </c>
      <c r="D1343" s="129" t="str">
        <f>"کيلوگرم"</f>
        <v>کيلوگرم</v>
      </c>
      <c r="E1343" s="168">
        <v>0.25</v>
      </c>
      <c r="F1343" s="122">
        <f>'مواد غذایی'!R5</f>
        <v>2500000</v>
      </c>
      <c r="G1343" s="122">
        <f t="shared" si="62"/>
        <v>625000</v>
      </c>
    </row>
    <row r="1344" spans="1:7" ht="22.5" customHeight="1">
      <c r="A1344" s="138"/>
      <c r="B1344" s="280"/>
      <c r="C1344" s="129" t="s">
        <v>241</v>
      </c>
      <c r="D1344" s="129" t="str">
        <f>"کيلوگرم"</f>
        <v>کيلوگرم</v>
      </c>
      <c r="E1344" s="168">
        <v>0.25</v>
      </c>
      <c r="F1344" s="122">
        <f>'مواد غذایی'!M25</f>
        <v>250000</v>
      </c>
      <c r="G1344" s="122">
        <f t="shared" si="62"/>
        <v>62500</v>
      </c>
    </row>
    <row r="1345" spans="1:7" ht="22.5" customHeight="1">
      <c r="A1345" s="138"/>
      <c r="B1345" s="280"/>
      <c r="C1345" s="129" t="s">
        <v>167</v>
      </c>
      <c r="D1345" s="129" t="str">
        <f>"کيلوگرم"</f>
        <v>کيلوگرم</v>
      </c>
      <c r="E1345" s="168">
        <v>7.4999999999999997E-2</v>
      </c>
      <c r="F1345" s="122">
        <f>'مواد غذایی'!M29</f>
        <v>500000</v>
      </c>
      <c r="G1345" s="122">
        <f t="shared" si="62"/>
        <v>37500</v>
      </c>
    </row>
    <row r="1346" spans="1:7" ht="22.5" customHeight="1">
      <c r="A1346" s="138"/>
      <c r="B1346" s="280"/>
      <c r="C1346" s="129" t="s">
        <v>163</v>
      </c>
      <c r="D1346" s="129" t="str">
        <f>"کيلوگرم"</f>
        <v>کيلوگرم</v>
      </c>
      <c r="E1346" s="168">
        <v>7.4999999999999997E-2</v>
      </c>
      <c r="F1346" s="122">
        <f>F1252</f>
        <v>250000</v>
      </c>
      <c r="G1346" s="122">
        <f t="shared" si="62"/>
        <v>18750</v>
      </c>
    </row>
    <row r="1347" spans="1:7" ht="22.5" customHeight="1">
      <c r="A1347" s="138"/>
      <c r="B1347" s="280"/>
      <c r="C1347" s="129" t="str">
        <f>"نان لواش  بسته بندي 80 گرمي"</f>
        <v>نان لواش  بسته بندي 80 گرمي</v>
      </c>
      <c r="D1347" s="129" t="s">
        <v>11</v>
      </c>
      <c r="E1347" s="168">
        <v>2</v>
      </c>
      <c r="F1347" s="122">
        <f>F1326</f>
        <v>70000</v>
      </c>
      <c r="G1347" s="122">
        <f t="shared" si="62"/>
        <v>140000</v>
      </c>
    </row>
    <row r="1348" spans="1:7" ht="22.5" customHeight="1">
      <c r="A1348" s="138"/>
      <c r="B1348" s="280"/>
      <c r="C1348" s="112" t="s">
        <v>370</v>
      </c>
      <c r="D1348" s="129" t="s">
        <v>173</v>
      </c>
      <c r="E1348" s="168">
        <v>1</v>
      </c>
      <c r="F1348" s="122">
        <f>F1329</f>
        <v>10000</v>
      </c>
      <c r="G1348" s="122">
        <f t="shared" si="62"/>
        <v>10000</v>
      </c>
    </row>
    <row r="1349" spans="1:7" ht="22.5" customHeight="1">
      <c r="A1349" s="138"/>
      <c r="B1349" s="280"/>
      <c r="C1349" s="263" t="s">
        <v>400</v>
      </c>
      <c r="D1349" s="264"/>
      <c r="E1349" s="264"/>
      <c r="F1349" s="265"/>
      <c r="G1349" s="122">
        <f>SUM(G1339:G1348)</f>
        <v>1036750</v>
      </c>
    </row>
    <row r="1350" spans="1:7" ht="22.5" customHeight="1">
      <c r="A1350" s="138"/>
      <c r="B1350" s="280"/>
      <c r="C1350" s="252" t="s">
        <v>529</v>
      </c>
      <c r="D1350" s="252"/>
      <c r="E1350" s="252"/>
      <c r="F1350" s="252"/>
      <c r="G1350" s="122">
        <f>G1331</f>
        <v>21000</v>
      </c>
    </row>
    <row r="1351" spans="1:7" ht="22.5" customHeight="1">
      <c r="A1351" s="138"/>
      <c r="B1351" s="280"/>
      <c r="C1351" s="252" t="s">
        <v>530</v>
      </c>
      <c r="D1351" s="252"/>
      <c r="E1351" s="252"/>
      <c r="F1351" s="252"/>
      <c r="G1351" s="122">
        <f>G1332</f>
        <v>190000</v>
      </c>
    </row>
    <row r="1352" spans="1:7" ht="22.5" customHeight="1">
      <c r="A1352" s="138"/>
      <c r="B1352" s="280"/>
      <c r="C1352" s="252" t="s">
        <v>531</v>
      </c>
      <c r="D1352" s="252"/>
      <c r="E1352" s="252"/>
      <c r="F1352" s="252"/>
      <c r="G1352" s="150">
        <f>(G1349+G1350+G1351)*8%</f>
        <v>99820</v>
      </c>
    </row>
    <row r="1353" spans="1:7" ht="22.5" customHeight="1">
      <c r="A1353" s="138"/>
      <c r="B1353" s="284"/>
      <c r="C1353" s="252" t="s">
        <v>532</v>
      </c>
      <c r="D1353" s="252"/>
      <c r="E1353" s="252"/>
      <c r="F1353" s="252"/>
      <c r="G1353" s="122">
        <f>SUM(G1349:G1352)</f>
        <v>1347570</v>
      </c>
    </row>
    <row r="1354" spans="1:7" ht="22.5" customHeight="1">
      <c r="A1354" s="159"/>
      <c r="C1354" s="147"/>
      <c r="D1354" s="147"/>
      <c r="E1354" s="193"/>
      <c r="F1354" s="147"/>
      <c r="G1354" s="148"/>
    </row>
    <row r="1355" spans="1:7" ht="22.5" customHeight="1">
      <c r="A1355" s="159"/>
      <c r="C1355" s="147"/>
      <c r="D1355" s="147"/>
      <c r="E1355" s="193"/>
      <c r="F1355" s="147"/>
      <c r="G1355" s="148"/>
    </row>
    <row r="1356" spans="1:7" ht="22.5" customHeight="1">
      <c r="A1356" s="159"/>
      <c r="C1356" s="147"/>
      <c r="D1356" s="147"/>
      <c r="E1356" s="193"/>
      <c r="F1356" s="147"/>
      <c r="G1356" s="148"/>
    </row>
    <row r="1357" spans="1:7" ht="22.5" customHeight="1">
      <c r="A1357" s="130" t="s">
        <v>283</v>
      </c>
      <c r="B1357" s="132" t="s">
        <v>168</v>
      </c>
      <c r="C1357" s="137" t="s">
        <v>169</v>
      </c>
      <c r="D1357" s="137" t="s">
        <v>170</v>
      </c>
      <c r="E1357" s="195" t="s">
        <v>306</v>
      </c>
      <c r="F1357" s="153" t="s">
        <v>437</v>
      </c>
      <c r="G1357" s="153" t="s">
        <v>438</v>
      </c>
    </row>
    <row r="1358" spans="1:7" ht="22.5" customHeight="1">
      <c r="A1358" s="135">
        <v>63</v>
      </c>
      <c r="B1358" s="275" t="s">
        <v>350</v>
      </c>
      <c r="C1358" s="112" t="s">
        <v>200</v>
      </c>
      <c r="D1358" s="129" t="str">
        <f>"کيلوگرم"</f>
        <v>کيلوگرم</v>
      </c>
      <c r="E1358" s="168">
        <v>7.0000000000000007E-2</v>
      </c>
      <c r="F1358" s="122">
        <f>F1339</f>
        <v>700000</v>
      </c>
      <c r="G1358" s="122">
        <f t="shared" ref="G1358:G1477" si="68">F1358*E1358</f>
        <v>49000.000000000007</v>
      </c>
    </row>
    <row r="1359" spans="1:7" ht="22.5" customHeight="1">
      <c r="A1359" s="136"/>
      <c r="B1359" s="276"/>
      <c r="C1359" s="112" t="s">
        <v>177</v>
      </c>
      <c r="D1359" s="129" t="str">
        <f>"کيلوگرم"</f>
        <v>کيلوگرم</v>
      </c>
      <c r="E1359" s="168">
        <v>0.05</v>
      </c>
      <c r="F1359" s="122">
        <f>F1341</f>
        <v>700000</v>
      </c>
      <c r="G1359" s="122">
        <f t="shared" si="68"/>
        <v>35000</v>
      </c>
    </row>
    <row r="1360" spans="1:7" ht="22.5" customHeight="1">
      <c r="A1360" s="136"/>
      <c r="B1360" s="276"/>
      <c r="C1360" s="112" t="s">
        <v>202</v>
      </c>
      <c r="D1360" s="113" t="s">
        <v>10</v>
      </c>
      <c r="E1360" s="168">
        <v>2</v>
      </c>
      <c r="F1360" s="122">
        <f>F1342</f>
        <v>25000</v>
      </c>
      <c r="G1360" s="122">
        <f t="shared" si="68"/>
        <v>50000</v>
      </c>
    </row>
    <row r="1361" spans="1:7" ht="22.5" customHeight="1">
      <c r="A1361" s="136"/>
      <c r="B1361" s="276"/>
      <c r="C1361" s="112" t="s">
        <v>351</v>
      </c>
      <c r="D1361" s="129" t="str">
        <f>"کيلوگرم"</f>
        <v>کيلوگرم</v>
      </c>
      <c r="E1361" s="168">
        <v>0.2</v>
      </c>
      <c r="F1361" s="122">
        <f>'مواد غذایی'!R6</f>
        <v>150000</v>
      </c>
      <c r="G1361" s="122">
        <f t="shared" si="68"/>
        <v>30000</v>
      </c>
    </row>
    <row r="1362" spans="1:7" ht="22.5" customHeight="1">
      <c r="A1362" s="136"/>
      <c r="B1362" s="276"/>
      <c r="C1362" s="112" t="s">
        <v>201</v>
      </c>
      <c r="D1362" s="129" t="str">
        <f>"کيلوگرم"</f>
        <v>کيلوگرم</v>
      </c>
      <c r="E1362" s="168">
        <v>0.05</v>
      </c>
      <c r="F1362" s="122">
        <f>F1345</f>
        <v>500000</v>
      </c>
      <c r="G1362" s="122">
        <f t="shared" si="68"/>
        <v>25000</v>
      </c>
    </row>
    <row r="1363" spans="1:7" ht="22.5" customHeight="1">
      <c r="A1363" s="136"/>
      <c r="B1363" s="276"/>
      <c r="C1363" s="112" t="s">
        <v>5</v>
      </c>
      <c r="D1363" s="129" t="str">
        <f>"کيلوگرم"</f>
        <v>کيلوگرم</v>
      </c>
      <c r="E1363" s="168">
        <v>7.0000000000000007E-2</v>
      </c>
      <c r="F1363" s="122">
        <f>F1252</f>
        <v>250000</v>
      </c>
      <c r="G1363" s="122">
        <f t="shared" si="68"/>
        <v>17500</v>
      </c>
    </row>
    <row r="1364" spans="1:7" ht="22.5" customHeight="1">
      <c r="A1364" s="136"/>
      <c r="B1364" s="276"/>
      <c r="C1364" s="112" t="s">
        <v>199</v>
      </c>
      <c r="D1364" s="113" t="s">
        <v>10</v>
      </c>
      <c r="E1364" s="168">
        <v>1</v>
      </c>
      <c r="F1364" s="122">
        <f>'مواد غذایی'!AL51</f>
        <v>100000</v>
      </c>
      <c r="G1364" s="122">
        <f t="shared" si="68"/>
        <v>100000</v>
      </c>
    </row>
    <row r="1365" spans="1:7" ht="22.5" customHeight="1">
      <c r="A1365" s="138"/>
      <c r="B1365" s="276"/>
      <c r="C1365" s="263" t="s">
        <v>400</v>
      </c>
      <c r="D1365" s="264"/>
      <c r="E1365" s="264"/>
      <c r="F1365" s="265"/>
      <c r="G1365" s="122">
        <f>SUM(G1358:G1364)</f>
        <v>306500</v>
      </c>
    </row>
    <row r="1366" spans="1:7" ht="22.5" customHeight="1">
      <c r="A1366" s="138"/>
      <c r="B1366" s="276"/>
      <c r="C1366" s="252" t="s">
        <v>529</v>
      </c>
      <c r="D1366" s="252"/>
      <c r="E1366" s="252"/>
      <c r="F1366" s="252"/>
      <c r="G1366" s="122">
        <f>G1350</f>
        <v>21000</v>
      </c>
    </row>
    <row r="1367" spans="1:7" ht="22.5" customHeight="1">
      <c r="A1367" s="138"/>
      <c r="B1367" s="276"/>
      <c r="C1367" s="252" t="s">
        <v>530</v>
      </c>
      <c r="D1367" s="252"/>
      <c r="E1367" s="252"/>
      <c r="F1367" s="252"/>
      <c r="G1367" s="122">
        <f>G1351</f>
        <v>190000</v>
      </c>
    </row>
    <row r="1368" spans="1:7" ht="22.5" customHeight="1">
      <c r="A1368" s="138"/>
      <c r="B1368" s="276"/>
      <c r="C1368" s="252" t="s">
        <v>531</v>
      </c>
      <c r="D1368" s="252"/>
      <c r="E1368" s="252"/>
      <c r="F1368" s="252"/>
      <c r="G1368" s="150">
        <f>(G1365+G1366+G1367)*8%</f>
        <v>41400</v>
      </c>
    </row>
    <row r="1369" spans="1:7" ht="22.5" customHeight="1">
      <c r="A1369" s="138"/>
      <c r="B1369" s="283"/>
      <c r="C1369" s="252" t="s">
        <v>532</v>
      </c>
      <c r="D1369" s="252"/>
      <c r="E1369" s="252"/>
      <c r="F1369" s="252"/>
      <c r="G1369" s="122">
        <f>SUM(G1365:G1368)</f>
        <v>558900</v>
      </c>
    </row>
    <row r="1370" spans="1:7" ht="22.5" customHeight="1">
      <c r="A1370" s="159"/>
      <c r="C1370" s="147"/>
      <c r="D1370" s="147"/>
      <c r="E1370" s="193"/>
      <c r="F1370" s="147"/>
      <c r="G1370" s="148"/>
    </row>
    <row r="1371" spans="1:7" ht="22.5" customHeight="1">
      <c r="A1371" s="159"/>
      <c r="C1371" s="147"/>
      <c r="D1371" s="147"/>
      <c r="E1371" s="193"/>
      <c r="F1371" s="147"/>
      <c r="G1371" s="148"/>
    </row>
    <row r="1372" spans="1:7" ht="22.5" customHeight="1">
      <c r="A1372" s="159"/>
      <c r="C1372" s="147"/>
      <c r="D1372" s="147"/>
      <c r="E1372" s="193"/>
      <c r="F1372" s="147"/>
      <c r="G1372" s="148"/>
    </row>
    <row r="1373" spans="1:7" ht="22.5" customHeight="1">
      <c r="A1373" s="130" t="s">
        <v>283</v>
      </c>
      <c r="B1373" s="132" t="s">
        <v>168</v>
      </c>
      <c r="C1373" s="137" t="s">
        <v>169</v>
      </c>
      <c r="D1373" s="137" t="s">
        <v>170</v>
      </c>
      <c r="E1373" s="195" t="s">
        <v>306</v>
      </c>
      <c r="F1373" s="153" t="s">
        <v>437</v>
      </c>
      <c r="G1373" s="153" t="s">
        <v>438</v>
      </c>
    </row>
    <row r="1374" spans="1:7" ht="22.5" customHeight="1">
      <c r="A1374" s="137">
        <v>64</v>
      </c>
      <c r="B1374" s="279" t="s">
        <v>162</v>
      </c>
      <c r="C1374" s="129" t="s">
        <v>318</v>
      </c>
      <c r="D1374" s="129" t="str">
        <f>"کيلوگرم"</f>
        <v>کيلوگرم</v>
      </c>
      <c r="E1374" s="168">
        <v>0.1</v>
      </c>
      <c r="F1374" s="122">
        <f>F1273</f>
        <v>6500000</v>
      </c>
      <c r="G1374" s="122">
        <f t="shared" si="68"/>
        <v>650000</v>
      </c>
    </row>
    <row r="1375" spans="1:7" ht="22.5" customHeight="1">
      <c r="A1375" s="138"/>
      <c r="B1375" s="280"/>
      <c r="C1375" s="129" t="str">
        <f>"نان لواش  بسته بندي 80 گرمي"</f>
        <v>نان لواش  بسته بندي 80 گرمي</v>
      </c>
      <c r="D1375" s="129" t="s">
        <v>11</v>
      </c>
      <c r="E1375" s="168">
        <v>2</v>
      </c>
      <c r="F1375" s="122">
        <f>F1347</f>
        <v>70000</v>
      </c>
      <c r="G1375" s="122">
        <f t="shared" si="68"/>
        <v>140000</v>
      </c>
    </row>
    <row r="1376" spans="1:7" ht="22.5" customHeight="1">
      <c r="A1376" s="138"/>
      <c r="B1376" s="280"/>
      <c r="C1376" s="129" t="s">
        <v>19</v>
      </c>
      <c r="D1376" s="129" t="str">
        <f t="shared" ref="D1376:D1381" si="69">"کيلوگرم"</f>
        <v>کيلوگرم</v>
      </c>
      <c r="E1376" s="168">
        <v>0.1</v>
      </c>
      <c r="F1376" s="122">
        <f>F1164</f>
        <v>300000</v>
      </c>
      <c r="G1376" s="122">
        <f t="shared" si="68"/>
        <v>30000</v>
      </c>
    </row>
    <row r="1377" spans="1:7" ht="22.5" customHeight="1">
      <c r="A1377" s="138"/>
      <c r="B1377" s="280"/>
      <c r="C1377" s="129" t="s">
        <v>17</v>
      </c>
      <c r="D1377" s="129" t="str">
        <f t="shared" si="69"/>
        <v>کيلوگرم</v>
      </c>
      <c r="E1377" s="168">
        <v>2.5000000000000001E-2</v>
      </c>
      <c r="F1377" s="122">
        <f>F1340</f>
        <v>500000</v>
      </c>
      <c r="G1377" s="122">
        <f t="shared" si="68"/>
        <v>12500</v>
      </c>
    </row>
    <row r="1378" spans="1:7" ht="22.5" customHeight="1">
      <c r="A1378" s="138"/>
      <c r="B1378" s="280"/>
      <c r="C1378" s="129" t="s">
        <v>34</v>
      </c>
      <c r="D1378" s="129" t="str">
        <f t="shared" si="69"/>
        <v>کيلوگرم</v>
      </c>
      <c r="E1378" s="168">
        <v>0.25</v>
      </c>
      <c r="F1378" s="122">
        <f>F1294</f>
        <v>250000</v>
      </c>
      <c r="G1378" s="122">
        <f t="shared" si="68"/>
        <v>62500</v>
      </c>
    </row>
    <row r="1379" spans="1:7" ht="22.5" customHeight="1">
      <c r="A1379" s="138"/>
      <c r="B1379" s="280"/>
      <c r="C1379" s="129" t="s">
        <v>424</v>
      </c>
      <c r="D1379" s="129" t="str">
        <f t="shared" si="69"/>
        <v>کيلوگرم</v>
      </c>
      <c r="E1379" s="168">
        <v>0.05</v>
      </c>
      <c r="F1379" s="122">
        <f>'مواد غذایی'!M39</f>
        <v>400000</v>
      </c>
      <c r="G1379" s="122">
        <f t="shared" si="68"/>
        <v>20000</v>
      </c>
    </row>
    <row r="1380" spans="1:7" ht="22.5" customHeight="1">
      <c r="A1380" s="138"/>
      <c r="B1380" s="280"/>
      <c r="C1380" s="129" t="s">
        <v>106</v>
      </c>
      <c r="D1380" s="129" t="str">
        <f t="shared" si="69"/>
        <v>کيلوگرم</v>
      </c>
      <c r="E1380" s="168">
        <v>0.05</v>
      </c>
      <c r="F1380" s="122">
        <f>'مواد غذایی'!W5</f>
        <v>1200000</v>
      </c>
      <c r="G1380" s="122">
        <f t="shared" si="68"/>
        <v>60000</v>
      </c>
    </row>
    <row r="1381" spans="1:7" ht="22.5" customHeight="1">
      <c r="A1381" s="138"/>
      <c r="B1381" s="280"/>
      <c r="C1381" s="129" t="s">
        <v>5</v>
      </c>
      <c r="D1381" s="129" t="str">
        <f t="shared" si="69"/>
        <v>کيلوگرم</v>
      </c>
      <c r="E1381" s="168">
        <v>0.05</v>
      </c>
      <c r="F1381" s="122">
        <f>F1363</f>
        <v>250000</v>
      </c>
      <c r="G1381" s="122">
        <f t="shared" si="68"/>
        <v>12500</v>
      </c>
    </row>
    <row r="1382" spans="1:7" ht="22.5" customHeight="1">
      <c r="A1382" s="138"/>
      <c r="B1382" s="280"/>
      <c r="C1382" s="129" t="s">
        <v>3</v>
      </c>
      <c r="D1382" s="129" t="s">
        <v>4</v>
      </c>
      <c r="E1382" s="168">
        <v>5.0000000000000001E-3</v>
      </c>
      <c r="F1382" s="122">
        <f>F1255</f>
        <v>500000</v>
      </c>
      <c r="G1382" s="122">
        <f t="shared" si="68"/>
        <v>2500</v>
      </c>
    </row>
    <row r="1383" spans="1:7" ht="22.5" customHeight="1">
      <c r="A1383" s="138"/>
      <c r="B1383" s="280"/>
      <c r="C1383" s="129" t="s">
        <v>7</v>
      </c>
      <c r="D1383" s="129" t="str">
        <f>"کيلوگرم"</f>
        <v>کيلوگرم</v>
      </c>
      <c r="E1383" s="168">
        <v>2.5000000000000001E-2</v>
      </c>
      <c r="F1383" s="122">
        <f>F1359</f>
        <v>700000</v>
      </c>
      <c r="G1383" s="122">
        <f t="shared" si="68"/>
        <v>17500</v>
      </c>
    </row>
    <row r="1384" spans="1:7" ht="22.5" customHeight="1">
      <c r="A1384" s="138"/>
      <c r="B1384" s="280"/>
      <c r="C1384" s="112" t="s">
        <v>370</v>
      </c>
      <c r="D1384" s="129" t="s">
        <v>173</v>
      </c>
      <c r="E1384" s="168">
        <v>1</v>
      </c>
      <c r="F1384" s="122">
        <f>F1348</f>
        <v>10000</v>
      </c>
      <c r="G1384" s="122">
        <f t="shared" si="68"/>
        <v>10000</v>
      </c>
    </row>
    <row r="1385" spans="1:7" ht="22.5" customHeight="1">
      <c r="A1385" s="138"/>
      <c r="B1385" s="280"/>
      <c r="C1385" s="129" t="s">
        <v>26</v>
      </c>
      <c r="D1385" s="129" t="s">
        <v>4</v>
      </c>
      <c r="E1385" s="168">
        <v>2E-3</v>
      </c>
      <c r="F1385" s="122">
        <f>F991</f>
        <v>500000</v>
      </c>
      <c r="G1385" s="122">
        <f t="shared" si="68"/>
        <v>1000</v>
      </c>
    </row>
    <row r="1386" spans="1:7" ht="22.5" customHeight="1">
      <c r="A1386" s="138"/>
      <c r="B1386" s="280"/>
      <c r="C1386" s="129" t="s">
        <v>6</v>
      </c>
      <c r="D1386" s="129" t="str">
        <f>"کيلوگرم"</f>
        <v>کيلوگرم</v>
      </c>
      <c r="E1386" s="168">
        <v>0.03</v>
      </c>
      <c r="F1386" s="122">
        <f>F1256</f>
        <v>250000</v>
      </c>
      <c r="G1386" s="122">
        <f t="shared" si="68"/>
        <v>7500</v>
      </c>
    </row>
    <row r="1387" spans="1:7" ht="22.5" customHeight="1">
      <c r="A1387" s="138"/>
      <c r="B1387" s="280"/>
      <c r="C1387" s="263" t="s">
        <v>400</v>
      </c>
      <c r="D1387" s="264"/>
      <c r="E1387" s="264"/>
      <c r="F1387" s="265"/>
      <c r="G1387" s="122">
        <f>SUM(G1374:G1386)</f>
        <v>1026000</v>
      </c>
    </row>
    <row r="1388" spans="1:7" ht="22.5" customHeight="1">
      <c r="A1388" s="138"/>
      <c r="B1388" s="280"/>
      <c r="C1388" s="252" t="s">
        <v>529</v>
      </c>
      <c r="D1388" s="252"/>
      <c r="E1388" s="252"/>
      <c r="F1388" s="252"/>
      <c r="G1388" s="122">
        <f>G1366</f>
        <v>21000</v>
      </c>
    </row>
    <row r="1389" spans="1:7" ht="22.5" customHeight="1">
      <c r="A1389" s="138"/>
      <c r="B1389" s="280"/>
      <c r="C1389" s="252" t="s">
        <v>530</v>
      </c>
      <c r="D1389" s="252"/>
      <c r="E1389" s="252"/>
      <c r="F1389" s="252"/>
      <c r="G1389" s="122">
        <f>G1367</f>
        <v>190000</v>
      </c>
    </row>
    <row r="1390" spans="1:7" ht="22.5" customHeight="1">
      <c r="A1390" s="138"/>
      <c r="B1390" s="280"/>
      <c r="C1390" s="252" t="s">
        <v>531</v>
      </c>
      <c r="D1390" s="252"/>
      <c r="E1390" s="252"/>
      <c r="F1390" s="252"/>
      <c r="G1390" s="150">
        <f>(G1387+G1388+G1389)*8%</f>
        <v>98960</v>
      </c>
    </row>
    <row r="1391" spans="1:7" ht="22.5" customHeight="1">
      <c r="A1391" s="138"/>
      <c r="B1391" s="284"/>
      <c r="C1391" s="252" t="s">
        <v>532</v>
      </c>
      <c r="D1391" s="252"/>
      <c r="E1391" s="252"/>
      <c r="F1391" s="252"/>
      <c r="G1391" s="122">
        <f>SUM(G1387:G1390)</f>
        <v>1335960</v>
      </c>
    </row>
    <row r="1392" spans="1:7" ht="22.5" customHeight="1">
      <c r="A1392" s="159"/>
      <c r="C1392" s="147"/>
      <c r="D1392" s="147"/>
      <c r="E1392" s="193"/>
      <c r="F1392" s="147"/>
      <c r="G1392" s="148"/>
    </row>
    <row r="1393" spans="1:7" ht="22.5" customHeight="1">
      <c r="A1393" s="159"/>
      <c r="C1393" s="147"/>
      <c r="D1393" s="147"/>
      <c r="E1393" s="193"/>
      <c r="F1393" s="147"/>
      <c r="G1393" s="148"/>
    </row>
    <row r="1394" spans="1:7" ht="22.5" customHeight="1">
      <c r="A1394" s="159"/>
      <c r="C1394" s="147"/>
      <c r="D1394" s="147"/>
      <c r="E1394" s="193"/>
      <c r="F1394" s="147"/>
      <c r="G1394" s="148"/>
    </row>
    <row r="1395" spans="1:7" ht="22.5" customHeight="1">
      <c r="A1395" s="130" t="s">
        <v>283</v>
      </c>
      <c r="B1395" s="132" t="s">
        <v>168</v>
      </c>
      <c r="C1395" s="137" t="s">
        <v>169</v>
      </c>
      <c r="D1395" s="137" t="s">
        <v>170</v>
      </c>
      <c r="E1395" s="195" t="s">
        <v>306</v>
      </c>
      <c r="F1395" s="153" t="s">
        <v>437</v>
      </c>
      <c r="G1395" s="153" t="s">
        <v>438</v>
      </c>
    </row>
    <row r="1396" spans="1:7" ht="22.5" customHeight="1">
      <c r="A1396" s="137">
        <v>65</v>
      </c>
      <c r="B1396" s="279" t="s">
        <v>333</v>
      </c>
      <c r="C1396" s="129" t="s">
        <v>12</v>
      </c>
      <c r="D1396" s="129" t="str">
        <f>"کيلوگرم"</f>
        <v>کيلوگرم</v>
      </c>
      <c r="E1396" s="168">
        <v>0.35</v>
      </c>
      <c r="F1396" s="122">
        <f>F641</f>
        <v>1000000</v>
      </c>
      <c r="G1396" s="122">
        <f t="shared" si="68"/>
        <v>350000</v>
      </c>
    </row>
    <row r="1397" spans="1:7" ht="22.5" customHeight="1">
      <c r="A1397" s="138"/>
      <c r="B1397" s="280"/>
      <c r="C1397" s="129" t="str">
        <f>"نان لواش  بسته بندي 80 گرمي"</f>
        <v>نان لواش  بسته بندي 80 گرمي</v>
      </c>
      <c r="D1397" s="129" t="s">
        <v>11</v>
      </c>
      <c r="E1397" s="168">
        <v>2</v>
      </c>
      <c r="F1397" s="122">
        <f>F1375</f>
        <v>70000</v>
      </c>
      <c r="G1397" s="122">
        <f t="shared" si="68"/>
        <v>140000</v>
      </c>
    </row>
    <row r="1398" spans="1:7" ht="22.5" customHeight="1">
      <c r="A1398" s="138"/>
      <c r="B1398" s="280"/>
      <c r="C1398" s="129" t="s">
        <v>20</v>
      </c>
      <c r="D1398" s="129" t="str">
        <f>"کيلوگرم"</f>
        <v>کيلوگرم</v>
      </c>
      <c r="E1398" s="168">
        <v>0.03</v>
      </c>
      <c r="F1398" s="122">
        <f>F1261</f>
        <v>400000</v>
      </c>
      <c r="G1398" s="122">
        <f t="shared" si="68"/>
        <v>12000</v>
      </c>
    </row>
    <row r="1399" spans="1:7" ht="22.5" customHeight="1">
      <c r="A1399" s="138"/>
      <c r="B1399" s="280"/>
      <c r="C1399" s="129" t="s">
        <v>6</v>
      </c>
      <c r="D1399" s="129" t="str">
        <f>"کيلوگرم"</f>
        <v>کيلوگرم</v>
      </c>
      <c r="E1399" s="168">
        <v>2.5000000000000001E-2</v>
      </c>
      <c r="F1399" s="122">
        <f>F1386</f>
        <v>250000</v>
      </c>
      <c r="G1399" s="122">
        <f t="shared" si="68"/>
        <v>6250</v>
      </c>
    </row>
    <row r="1400" spans="1:7" ht="22.5" customHeight="1">
      <c r="A1400" s="138"/>
      <c r="B1400" s="280"/>
      <c r="C1400" s="129" t="s">
        <v>18</v>
      </c>
      <c r="D1400" s="129" t="str">
        <f>"کيلوگرم"</f>
        <v>کيلوگرم</v>
      </c>
      <c r="E1400" s="168">
        <v>0.03</v>
      </c>
      <c r="F1400" s="122">
        <f>F255</f>
        <v>300000</v>
      </c>
      <c r="G1400" s="122">
        <f t="shared" si="68"/>
        <v>9000</v>
      </c>
    </row>
    <row r="1401" spans="1:7" ht="22.5" customHeight="1">
      <c r="A1401" s="138"/>
      <c r="B1401" s="280"/>
      <c r="C1401" s="129" t="s">
        <v>19</v>
      </c>
      <c r="D1401" s="129" t="str">
        <f>"کيلوگرم"</f>
        <v>کيلوگرم</v>
      </c>
      <c r="E1401" s="168">
        <v>2.5000000000000001E-2</v>
      </c>
      <c r="F1401" s="122">
        <f>F1376</f>
        <v>300000</v>
      </c>
      <c r="G1401" s="122">
        <f t="shared" si="68"/>
        <v>7500</v>
      </c>
    </row>
    <row r="1402" spans="1:7" ht="22.5" customHeight="1">
      <c r="A1402" s="138"/>
      <c r="B1402" s="280"/>
      <c r="C1402" s="112" t="s">
        <v>370</v>
      </c>
      <c r="D1402" s="129" t="s">
        <v>173</v>
      </c>
      <c r="E1402" s="168">
        <v>1</v>
      </c>
      <c r="F1402" s="122">
        <f>F1384</f>
        <v>10000</v>
      </c>
      <c r="G1402" s="122">
        <f t="shared" si="68"/>
        <v>10000</v>
      </c>
    </row>
    <row r="1403" spans="1:7" ht="22.5" customHeight="1">
      <c r="A1403" s="138"/>
      <c r="B1403" s="280"/>
      <c r="C1403" s="263" t="s">
        <v>400</v>
      </c>
      <c r="D1403" s="264"/>
      <c r="E1403" s="264"/>
      <c r="F1403" s="265"/>
      <c r="G1403" s="122">
        <f>SUM(G1396:G1402)</f>
        <v>534750</v>
      </c>
    </row>
    <row r="1404" spans="1:7" ht="22.5" customHeight="1">
      <c r="A1404" s="138"/>
      <c r="B1404" s="280"/>
      <c r="C1404" s="252" t="s">
        <v>529</v>
      </c>
      <c r="D1404" s="252"/>
      <c r="E1404" s="252"/>
      <c r="F1404" s="252"/>
      <c r="G1404" s="122">
        <f>G1388</f>
        <v>21000</v>
      </c>
    </row>
    <row r="1405" spans="1:7" ht="22.5" customHeight="1">
      <c r="A1405" s="138"/>
      <c r="B1405" s="280"/>
      <c r="C1405" s="252" t="s">
        <v>530</v>
      </c>
      <c r="D1405" s="252"/>
      <c r="E1405" s="252"/>
      <c r="F1405" s="252"/>
      <c r="G1405" s="122">
        <f>G1389</f>
        <v>190000</v>
      </c>
    </row>
    <row r="1406" spans="1:7" ht="22.5" customHeight="1">
      <c r="A1406" s="138"/>
      <c r="B1406" s="280"/>
      <c r="C1406" s="252" t="s">
        <v>531</v>
      </c>
      <c r="D1406" s="252"/>
      <c r="E1406" s="252"/>
      <c r="F1406" s="252"/>
      <c r="G1406" s="150">
        <f>(G1403+G1404+G1405)*8%</f>
        <v>59660</v>
      </c>
    </row>
    <row r="1407" spans="1:7" ht="22.5" customHeight="1">
      <c r="A1407" s="138"/>
      <c r="B1407" s="284"/>
      <c r="C1407" s="252" t="s">
        <v>532</v>
      </c>
      <c r="D1407" s="252"/>
      <c r="E1407" s="252"/>
      <c r="F1407" s="252"/>
      <c r="G1407" s="122">
        <f>SUM(G1403:G1406)</f>
        <v>805410</v>
      </c>
    </row>
    <row r="1408" spans="1:7" ht="22.5" customHeight="1">
      <c r="A1408" s="159"/>
      <c r="C1408" s="147"/>
      <c r="D1408" s="147"/>
      <c r="E1408" s="193"/>
      <c r="F1408" s="147"/>
      <c r="G1408" s="148"/>
    </row>
    <row r="1409" spans="1:7" ht="22.5" customHeight="1">
      <c r="A1409" s="159"/>
      <c r="C1409" s="147"/>
      <c r="D1409" s="147"/>
      <c r="E1409" s="193"/>
      <c r="F1409" s="147"/>
      <c r="G1409" s="148"/>
    </row>
    <row r="1410" spans="1:7" ht="22.5" customHeight="1">
      <c r="A1410" s="159"/>
      <c r="C1410" s="147"/>
      <c r="D1410" s="147"/>
      <c r="E1410" s="193"/>
      <c r="F1410" s="147"/>
      <c r="G1410" s="148"/>
    </row>
    <row r="1411" spans="1:7" ht="22.5" customHeight="1">
      <c r="A1411" s="130" t="s">
        <v>283</v>
      </c>
      <c r="B1411" s="132" t="s">
        <v>168</v>
      </c>
      <c r="C1411" s="137" t="s">
        <v>169</v>
      </c>
      <c r="D1411" s="137" t="s">
        <v>170</v>
      </c>
      <c r="E1411" s="195" t="s">
        <v>306</v>
      </c>
      <c r="F1411" s="153" t="s">
        <v>437</v>
      </c>
      <c r="G1411" s="153" t="s">
        <v>438</v>
      </c>
    </row>
    <row r="1412" spans="1:7" ht="22.5" customHeight="1">
      <c r="A1412" s="130">
        <v>66</v>
      </c>
      <c r="B1412" s="279" t="s">
        <v>360</v>
      </c>
      <c r="C1412" s="129" t="s">
        <v>417</v>
      </c>
      <c r="D1412" s="129" t="str">
        <f>"کيلوگرم"</f>
        <v>کيلوگرم</v>
      </c>
      <c r="E1412" s="168">
        <v>0.28000000000000003</v>
      </c>
      <c r="F1412" s="122">
        <f>'مواد غذایی'!C27</f>
        <v>2400000</v>
      </c>
      <c r="G1412" s="122">
        <f t="shared" si="68"/>
        <v>672000.00000000012</v>
      </c>
    </row>
    <row r="1413" spans="1:7" ht="22.5" customHeight="1">
      <c r="A1413" s="130"/>
      <c r="B1413" s="280"/>
      <c r="C1413" s="129" t="s">
        <v>26</v>
      </c>
      <c r="D1413" s="129" t="s">
        <v>4</v>
      </c>
      <c r="E1413" s="168">
        <v>0.05</v>
      </c>
      <c r="F1413" s="122">
        <f>F1385</f>
        <v>500000</v>
      </c>
      <c r="G1413" s="122">
        <f t="shared" si="68"/>
        <v>25000</v>
      </c>
    </row>
    <row r="1414" spans="1:7" ht="22.5" customHeight="1">
      <c r="A1414" s="130"/>
      <c r="B1414" s="280"/>
      <c r="C1414" s="129" t="s">
        <v>3</v>
      </c>
      <c r="D1414" s="129" t="s">
        <v>4</v>
      </c>
      <c r="E1414" s="168">
        <v>0.05</v>
      </c>
      <c r="F1414" s="122">
        <f>F1382</f>
        <v>500000</v>
      </c>
      <c r="G1414" s="122">
        <f t="shared" si="68"/>
        <v>25000</v>
      </c>
    </row>
    <row r="1415" spans="1:7" ht="22.5" customHeight="1">
      <c r="A1415" s="130"/>
      <c r="B1415" s="280"/>
      <c r="C1415" s="129" t="s">
        <v>6</v>
      </c>
      <c r="D1415" s="129" t="str">
        <f>"کيلوگرم"</f>
        <v>کيلوگرم</v>
      </c>
      <c r="E1415" s="168">
        <v>0.02</v>
      </c>
      <c r="F1415" s="122">
        <f>F1399</f>
        <v>250000</v>
      </c>
      <c r="G1415" s="122">
        <f t="shared" si="68"/>
        <v>5000</v>
      </c>
    </row>
    <row r="1416" spans="1:7" ht="22.5" customHeight="1">
      <c r="A1416" s="130"/>
      <c r="B1416" s="280"/>
      <c r="C1416" s="129" t="s">
        <v>2</v>
      </c>
      <c r="D1416" s="129" t="str">
        <f>"کيلوگرم"</f>
        <v>کيلوگرم</v>
      </c>
      <c r="E1416" s="168">
        <v>0.01</v>
      </c>
      <c r="F1416" s="122">
        <f>F1327</f>
        <v>700000</v>
      </c>
      <c r="G1416" s="122">
        <f t="shared" si="68"/>
        <v>7000</v>
      </c>
    </row>
    <row r="1417" spans="1:7" ht="22.5" customHeight="1">
      <c r="A1417" s="130"/>
      <c r="B1417" s="280"/>
      <c r="C1417" s="129" t="s">
        <v>28</v>
      </c>
      <c r="D1417" s="129" t="str">
        <f>"کيلوگرم"</f>
        <v>کيلوگرم</v>
      </c>
      <c r="E1417" s="168">
        <v>0.03</v>
      </c>
      <c r="F1417" s="122">
        <f>F566</f>
        <v>700000</v>
      </c>
      <c r="G1417" s="122">
        <f t="shared" si="68"/>
        <v>21000</v>
      </c>
    </row>
    <row r="1418" spans="1:7" ht="22.5" customHeight="1">
      <c r="A1418" s="130"/>
      <c r="B1418" s="280"/>
      <c r="C1418" s="129" t="s">
        <v>20</v>
      </c>
      <c r="D1418" s="129" t="str">
        <f>"کيلوگرم"</f>
        <v>کيلوگرم</v>
      </c>
      <c r="E1418" s="168">
        <v>0.02</v>
      </c>
      <c r="F1418" s="122">
        <f>F1398</f>
        <v>400000</v>
      </c>
      <c r="G1418" s="122">
        <f t="shared" si="68"/>
        <v>8000</v>
      </c>
    </row>
    <row r="1419" spans="1:7" ht="22.5" customHeight="1">
      <c r="A1419" s="130"/>
      <c r="B1419" s="280"/>
      <c r="C1419" s="129" t="s">
        <v>308</v>
      </c>
      <c r="D1419" s="129" t="str">
        <f>"کيلوگرم"</f>
        <v>کيلوگرم</v>
      </c>
      <c r="E1419" s="168">
        <v>0.1</v>
      </c>
      <c r="F1419" s="122">
        <f>F296</f>
        <v>40000</v>
      </c>
      <c r="G1419" s="122">
        <f t="shared" si="68"/>
        <v>4000</v>
      </c>
    </row>
    <row r="1420" spans="1:7" ht="22.5" customHeight="1">
      <c r="A1420" s="130"/>
      <c r="B1420" s="280"/>
      <c r="C1420" s="129" t="str">
        <f>"نان لواش  بسته بندي 80 گرمي"</f>
        <v>نان لواش  بسته بندي 80 گرمي</v>
      </c>
      <c r="D1420" s="129" t="s">
        <v>11</v>
      </c>
      <c r="E1420" s="168">
        <v>2</v>
      </c>
      <c r="F1420" s="122">
        <f>F1397</f>
        <v>70000</v>
      </c>
      <c r="G1420" s="122">
        <f t="shared" si="68"/>
        <v>140000</v>
      </c>
    </row>
    <row r="1421" spans="1:7" ht="22.5" customHeight="1">
      <c r="A1421" s="130"/>
      <c r="B1421" s="280"/>
      <c r="C1421" s="112" t="s">
        <v>370</v>
      </c>
      <c r="D1421" s="129" t="s">
        <v>173</v>
      </c>
      <c r="E1421" s="168">
        <v>2</v>
      </c>
      <c r="F1421" s="122">
        <f>F1402</f>
        <v>10000</v>
      </c>
      <c r="G1421" s="122">
        <f t="shared" si="68"/>
        <v>20000</v>
      </c>
    </row>
    <row r="1422" spans="1:7" ht="22.5" customHeight="1">
      <c r="A1422" s="138"/>
      <c r="B1422" s="280"/>
      <c r="C1422" s="263" t="s">
        <v>400</v>
      </c>
      <c r="D1422" s="264"/>
      <c r="E1422" s="264"/>
      <c r="F1422" s="265"/>
      <c r="G1422" s="122">
        <f>SUM(G1412:G1421)</f>
        <v>927000.00000000012</v>
      </c>
    </row>
    <row r="1423" spans="1:7" ht="22.5" customHeight="1">
      <c r="A1423" s="138"/>
      <c r="B1423" s="280"/>
      <c r="C1423" s="252" t="s">
        <v>529</v>
      </c>
      <c r="D1423" s="252"/>
      <c r="E1423" s="252"/>
      <c r="F1423" s="252"/>
      <c r="G1423" s="122">
        <f>G1404</f>
        <v>21000</v>
      </c>
    </row>
    <row r="1424" spans="1:7" ht="22.5" customHeight="1">
      <c r="A1424" s="138"/>
      <c r="B1424" s="280"/>
      <c r="C1424" s="252" t="s">
        <v>530</v>
      </c>
      <c r="D1424" s="252"/>
      <c r="E1424" s="252"/>
      <c r="F1424" s="252"/>
      <c r="G1424" s="122">
        <f>G1405</f>
        <v>190000</v>
      </c>
    </row>
    <row r="1425" spans="1:7" ht="22.5" customHeight="1">
      <c r="A1425" s="138"/>
      <c r="B1425" s="280"/>
      <c r="C1425" s="252" t="s">
        <v>531</v>
      </c>
      <c r="D1425" s="252"/>
      <c r="E1425" s="252"/>
      <c r="F1425" s="252"/>
      <c r="G1425" s="150">
        <f>(G1422+G1423+G1424)*8%</f>
        <v>91040</v>
      </c>
    </row>
    <row r="1426" spans="1:7" ht="22.5" customHeight="1">
      <c r="A1426" s="138"/>
      <c r="B1426" s="284"/>
      <c r="C1426" s="252" t="s">
        <v>532</v>
      </c>
      <c r="D1426" s="252"/>
      <c r="E1426" s="252"/>
      <c r="F1426" s="252"/>
      <c r="G1426" s="122">
        <f>SUM(G1422:G1425)</f>
        <v>1229040</v>
      </c>
    </row>
    <row r="1427" spans="1:7" ht="22.5" customHeight="1">
      <c r="A1427" s="159"/>
      <c r="C1427" s="147"/>
      <c r="D1427" s="147"/>
      <c r="E1427" s="193"/>
      <c r="F1427" s="147"/>
      <c r="G1427" s="148"/>
    </row>
    <row r="1428" spans="1:7" ht="22.5" customHeight="1">
      <c r="A1428" s="159"/>
      <c r="C1428" s="147"/>
      <c r="D1428" s="147"/>
      <c r="E1428" s="193"/>
      <c r="F1428" s="147"/>
      <c r="G1428" s="148"/>
    </row>
    <row r="1429" spans="1:7" ht="22.5" customHeight="1">
      <c r="A1429" s="159"/>
      <c r="C1429" s="147"/>
      <c r="D1429" s="147"/>
      <c r="E1429" s="193"/>
      <c r="F1429" s="147"/>
      <c r="G1429" s="148"/>
    </row>
    <row r="1430" spans="1:7" ht="22.5" customHeight="1">
      <c r="A1430" s="130" t="s">
        <v>283</v>
      </c>
      <c r="B1430" s="132" t="s">
        <v>168</v>
      </c>
      <c r="C1430" s="137" t="s">
        <v>169</v>
      </c>
      <c r="D1430" s="137" t="s">
        <v>170</v>
      </c>
      <c r="E1430" s="195" t="s">
        <v>306</v>
      </c>
      <c r="F1430" s="153" t="s">
        <v>437</v>
      </c>
      <c r="G1430" s="153" t="s">
        <v>438</v>
      </c>
    </row>
    <row r="1431" spans="1:7" ht="22.5" customHeight="1">
      <c r="A1431" s="137">
        <v>67</v>
      </c>
      <c r="B1431" s="279" t="s">
        <v>111</v>
      </c>
      <c r="C1431" s="129" t="s">
        <v>112</v>
      </c>
      <c r="D1431" s="129" t="str">
        <f>"کيلوگرم"</f>
        <v>کيلوگرم</v>
      </c>
      <c r="E1431" s="168">
        <v>0.05</v>
      </c>
      <c r="F1431" s="122">
        <f>'مواد غذایی'!H39</f>
        <v>4500000</v>
      </c>
      <c r="G1431" s="122">
        <f t="shared" si="68"/>
        <v>225000</v>
      </c>
    </row>
    <row r="1432" spans="1:7" ht="22.5" customHeight="1">
      <c r="A1432" s="138"/>
      <c r="B1432" s="280"/>
      <c r="C1432" s="129" t="s">
        <v>113</v>
      </c>
      <c r="D1432" s="129" t="str">
        <f>"کيلوگرم"</f>
        <v>کيلوگرم</v>
      </c>
      <c r="E1432" s="168">
        <v>0.08</v>
      </c>
      <c r="F1432" s="122">
        <f>F939</f>
        <v>1000000</v>
      </c>
      <c r="G1432" s="122">
        <f t="shared" si="68"/>
        <v>80000</v>
      </c>
    </row>
    <row r="1433" spans="1:7" ht="22.5" customHeight="1">
      <c r="A1433" s="138"/>
      <c r="B1433" s="280"/>
      <c r="C1433" s="129" t="s">
        <v>231</v>
      </c>
      <c r="D1433" s="129" t="s">
        <v>10</v>
      </c>
      <c r="E1433" s="168">
        <v>1</v>
      </c>
      <c r="F1433" s="122">
        <f>F1744</f>
        <v>30000</v>
      </c>
      <c r="G1433" s="122">
        <f t="shared" si="68"/>
        <v>30000</v>
      </c>
    </row>
    <row r="1434" spans="1:7" ht="22.5" customHeight="1">
      <c r="A1434" s="138"/>
      <c r="B1434" s="280"/>
      <c r="C1434" s="129" t="str">
        <f>"نان لواش  بسته بندي 80 گرمي"</f>
        <v>نان لواش  بسته بندي 80 گرمي</v>
      </c>
      <c r="D1434" s="129" t="s">
        <v>11</v>
      </c>
      <c r="E1434" s="168">
        <v>2</v>
      </c>
      <c r="F1434" s="122">
        <f>F1420</f>
        <v>70000</v>
      </c>
      <c r="G1434" s="122">
        <f t="shared" si="68"/>
        <v>140000</v>
      </c>
    </row>
    <row r="1435" spans="1:7" ht="22.5" customHeight="1">
      <c r="A1435" s="138"/>
      <c r="B1435" s="280"/>
      <c r="C1435" s="129" t="s">
        <v>115</v>
      </c>
      <c r="D1435" s="129" t="s">
        <v>10</v>
      </c>
      <c r="E1435" s="168">
        <v>2</v>
      </c>
      <c r="F1435" s="122">
        <f>'مواد غذایی'!AL61</f>
        <v>60000</v>
      </c>
      <c r="G1435" s="122">
        <f t="shared" si="68"/>
        <v>120000</v>
      </c>
    </row>
    <row r="1436" spans="1:7" ht="22.5" customHeight="1">
      <c r="A1436" s="138"/>
      <c r="B1436" s="280"/>
      <c r="C1436" s="263" t="s">
        <v>400</v>
      </c>
      <c r="D1436" s="264"/>
      <c r="E1436" s="264"/>
      <c r="F1436" s="265"/>
      <c r="G1436" s="122">
        <f>SUM(G1431:G1435)</f>
        <v>595000</v>
      </c>
    </row>
    <row r="1437" spans="1:7" ht="22.5" customHeight="1">
      <c r="A1437" s="138"/>
      <c r="B1437" s="280"/>
      <c r="C1437" s="252" t="s">
        <v>529</v>
      </c>
      <c r="D1437" s="252"/>
      <c r="E1437" s="252"/>
      <c r="F1437" s="252"/>
      <c r="G1437" s="122">
        <f>G1423</f>
        <v>21000</v>
      </c>
    </row>
    <row r="1438" spans="1:7" ht="22.5" customHeight="1">
      <c r="A1438" s="138"/>
      <c r="B1438" s="280"/>
      <c r="C1438" s="252" t="s">
        <v>530</v>
      </c>
      <c r="D1438" s="252"/>
      <c r="E1438" s="252"/>
      <c r="F1438" s="252"/>
      <c r="G1438" s="122">
        <f>G1424</f>
        <v>190000</v>
      </c>
    </row>
    <row r="1439" spans="1:7" ht="22.5" customHeight="1">
      <c r="A1439" s="138"/>
      <c r="B1439" s="280"/>
      <c r="C1439" s="252" t="s">
        <v>531</v>
      </c>
      <c r="D1439" s="252"/>
      <c r="E1439" s="252"/>
      <c r="F1439" s="252"/>
      <c r="G1439" s="150">
        <f>(G1436+G1437+G1438)*8%</f>
        <v>64480</v>
      </c>
    </row>
    <row r="1440" spans="1:7" ht="22.5" customHeight="1">
      <c r="A1440" s="138"/>
      <c r="B1440" s="284"/>
      <c r="C1440" s="252" t="s">
        <v>532</v>
      </c>
      <c r="D1440" s="252"/>
      <c r="E1440" s="252"/>
      <c r="F1440" s="252"/>
      <c r="G1440" s="122">
        <f>SUM(G1436:G1439)</f>
        <v>870480</v>
      </c>
    </row>
    <row r="1441" spans="1:7" ht="22.5" customHeight="1">
      <c r="A1441" s="159"/>
      <c r="C1441" s="147"/>
      <c r="D1441" s="147"/>
      <c r="E1441" s="193"/>
      <c r="F1441" s="147"/>
      <c r="G1441" s="148"/>
    </row>
    <row r="1442" spans="1:7" ht="22.5" customHeight="1">
      <c r="A1442" s="159"/>
      <c r="C1442" s="147"/>
      <c r="D1442" s="147"/>
      <c r="E1442" s="193"/>
      <c r="F1442" s="147"/>
      <c r="G1442" s="148"/>
    </row>
    <row r="1443" spans="1:7" ht="22.5" customHeight="1">
      <c r="A1443" s="159"/>
      <c r="C1443" s="147"/>
      <c r="D1443" s="147"/>
      <c r="E1443" s="193"/>
      <c r="F1443" s="147"/>
      <c r="G1443" s="148"/>
    </row>
    <row r="1444" spans="1:7" ht="22.5" customHeight="1">
      <c r="A1444" s="130" t="s">
        <v>283</v>
      </c>
      <c r="B1444" s="132" t="s">
        <v>168</v>
      </c>
      <c r="C1444" s="137" t="s">
        <v>169</v>
      </c>
      <c r="D1444" s="137" t="s">
        <v>170</v>
      </c>
      <c r="E1444" s="195" t="s">
        <v>306</v>
      </c>
      <c r="F1444" s="153" t="s">
        <v>437</v>
      </c>
      <c r="G1444" s="153" t="s">
        <v>438</v>
      </c>
    </row>
    <row r="1445" spans="1:7" ht="22.5" customHeight="1">
      <c r="A1445" s="137">
        <v>68</v>
      </c>
      <c r="B1445" s="279" t="s">
        <v>116</v>
      </c>
      <c r="C1445" s="129" t="s">
        <v>114</v>
      </c>
      <c r="D1445" s="129" t="s">
        <v>10</v>
      </c>
      <c r="E1445" s="168">
        <v>1</v>
      </c>
      <c r="F1445" s="122">
        <f>'مواد غذایی'!AQ3</f>
        <v>50000</v>
      </c>
      <c r="G1445" s="122">
        <v>50000</v>
      </c>
    </row>
    <row r="1446" spans="1:7" ht="22.5" customHeight="1">
      <c r="A1446" s="138"/>
      <c r="B1446" s="280"/>
      <c r="C1446" s="129" t="str">
        <f>"نان لواش  بسته بندي 80 گرمي"</f>
        <v>نان لواش  بسته بندي 80 گرمي</v>
      </c>
      <c r="D1446" s="129" t="s">
        <v>11</v>
      </c>
      <c r="E1446" s="168">
        <v>2</v>
      </c>
      <c r="F1446" s="122">
        <f>F1434</f>
        <v>70000</v>
      </c>
      <c r="G1446" s="122">
        <f t="shared" si="68"/>
        <v>140000</v>
      </c>
    </row>
    <row r="1447" spans="1:7" ht="22.5" customHeight="1">
      <c r="A1447" s="138"/>
      <c r="B1447" s="280"/>
      <c r="C1447" s="129" t="s">
        <v>115</v>
      </c>
      <c r="D1447" s="129" t="s">
        <v>10</v>
      </c>
      <c r="E1447" s="168">
        <v>2</v>
      </c>
      <c r="F1447" s="122">
        <f>F1435</f>
        <v>60000</v>
      </c>
      <c r="G1447" s="122">
        <f t="shared" si="68"/>
        <v>120000</v>
      </c>
    </row>
    <row r="1448" spans="1:7" ht="22.5" customHeight="1">
      <c r="A1448" s="138"/>
      <c r="B1448" s="280"/>
      <c r="C1448" s="129" t="s">
        <v>117</v>
      </c>
      <c r="D1448" s="129" t="str">
        <f>"کيلوگرم"</f>
        <v>کيلوگرم</v>
      </c>
      <c r="E1448" s="168">
        <v>0.2</v>
      </c>
      <c r="F1448" s="122">
        <f>'مواد غذایی'!M12</f>
        <v>400000</v>
      </c>
      <c r="G1448" s="122">
        <f t="shared" si="68"/>
        <v>80000</v>
      </c>
    </row>
    <row r="1449" spans="1:7" ht="22.5" customHeight="1">
      <c r="A1449" s="138"/>
      <c r="B1449" s="280"/>
      <c r="C1449" s="129" t="s">
        <v>118</v>
      </c>
      <c r="D1449" s="129" t="str">
        <f>"کيلوگرم"</f>
        <v>کيلوگرم</v>
      </c>
      <c r="E1449" s="168">
        <v>0.2</v>
      </c>
      <c r="F1449" s="122">
        <f>'مواد غذایی'!M35</f>
        <v>250000</v>
      </c>
      <c r="G1449" s="122">
        <f t="shared" si="68"/>
        <v>50000</v>
      </c>
    </row>
    <row r="1450" spans="1:7" ht="22.5" customHeight="1">
      <c r="A1450" s="138"/>
      <c r="B1450" s="280"/>
      <c r="C1450" s="263" t="s">
        <v>400</v>
      </c>
      <c r="D1450" s="264"/>
      <c r="E1450" s="264"/>
      <c r="F1450" s="265"/>
      <c r="G1450" s="122">
        <f>SUM(G1445:G1449)</f>
        <v>440000</v>
      </c>
    </row>
    <row r="1451" spans="1:7" ht="22.5" customHeight="1">
      <c r="A1451" s="138"/>
      <c r="B1451" s="280"/>
      <c r="C1451" s="252" t="s">
        <v>529</v>
      </c>
      <c r="D1451" s="252"/>
      <c r="E1451" s="252"/>
      <c r="F1451" s="252"/>
      <c r="G1451" s="122">
        <f>G1437</f>
        <v>21000</v>
      </c>
    </row>
    <row r="1452" spans="1:7" ht="22.5" customHeight="1">
      <c r="A1452" s="138"/>
      <c r="B1452" s="280"/>
      <c r="C1452" s="252" t="s">
        <v>530</v>
      </c>
      <c r="D1452" s="252"/>
      <c r="E1452" s="252"/>
      <c r="F1452" s="252"/>
      <c r="G1452" s="122">
        <f>G1438</f>
        <v>190000</v>
      </c>
    </row>
    <row r="1453" spans="1:7" ht="22.5" customHeight="1">
      <c r="A1453" s="138"/>
      <c r="B1453" s="280"/>
      <c r="C1453" s="252" t="s">
        <v>531</v>
      </c>
      <c r="D1453" s="252"/>
      <c r="E1453" s="252"/>
      <c r="F1453" s="252"/>
      <c r="G1453" s="150">
        <f>(G1450+G1451+G1452)*8%</f>
        <v>52080</v>
      </c>
    </row>
    <row r="1454" spans="1:7" ht="22.5" customHeight="1">
      <c r="A1454" s="138"/>
      <c r="B1454" s="284"/>
      <c r="C1454" s="252" t="s">
        <v>532</v>
      </c>
      <c r="D1454" s="252"/>
      <c r="E1454" s="252"/>
      <c r="F1454" s="252"/>
      <c r="G1454" s="122">
        <f>SUM(G1450:G1453)</f>
        <v>703080</v>
      </c>
    </row>
    <row r="1455" spans="1:7" ht="22.5" customHeight="1">
      <c r="A1455" s="159"/>
      <c r="C1455" s="147"/>
      <c r="D1455" s="147"/>
      <c r="E1455" s="193"/>
      <c r="F1455" s="147"/>
      <c r="G1455" s="148"/>
    </row>
    <row r="1456" spans="1:7" ht="22.5" customHeight="1">
      <c r="A1456" s="159"/>
      <c r="C1456" s="147"/>
      <c r="D1456" s="147"/>
      <c r="E1456" s="193"/>
      <c r="F1456" s="147"/>
      <c r="G1456" s="148"/>
    </row>
    <row r="1457" spans="1:7" ht="22.5" customHeight="1">
      <c r="A1457" s="159"/>
      <c r="C1457" s="147"/>
      <c r="D1457" s="147"/>
      <c r="E1457" s="193"/>
      <c r="F1457" s="147"/>
      <c r="G1457" s="148"/>
    </row>
    <row r="1458" spans="1:7" ht="22.5" customHeight="1">
      <c r="A1458" s="159"/>
      <c r="C1458" s="147"/>
      <c r="D1458" s="147"/>
      <c r="E1458" s="193"/>
      <c r="F1458" s="147"/>
      <c r="G1458" s="148"/>
    </row>
    <row r="1459" spans="1:7" ht="22.5" customHeight="1">
      <c r="A1459" s="130" t="s">
        <v>283</v>
      </c>
      <c r="B1459" s="132" t="s">
        <v>168</v>
      </c>
      <c r="C1459" s="137" t="s">
        <v>169</v>
      </c>
      <c r="D1459" s="137" t="s">
        <v>170</v>
      </c>
      <c r="E1459" s="195" t="s">
        <v>306</v>
      </c>
      <c r="F1459" s="153" t="s">
        <v>437</v>
      </c>
      <c r="G1459" s="153" t="s">
        <v>438</v>
      </c>
    </row>
    <row r="1460" spans="1:7" ht="22.5" customHeight="1">
      <c r="A1460" s="137">
        <v>69</v>
      </c>
      <c r="B1460" s="279" t="s">
        <v>148</v>
      </c>
      <c r="C1460" s="129" t="s">
        <v>34</v>
      </c>
      <c r="D1460" s="129" t="str">
        <f>"کيلوگرم"</f>
        <v>کيلوگرم</v>
      </c>
      <c r="E1460" s="168">
        <v>0.3</v>
      </c>
      <c r="F1460" s="122">
        <f>F1378</f>
        <v>250000</v>
      </c>
      <c r="G1460" s="122">
        <f t="shared" si="68"/>
        <v>75000</v>
      </c>
    </row>
    <row r="1461" spans="1:7" ht="22.5" customHeight="1">
      <c r="A1461" s="138"/>
      <c r="B1461" s="280"/>
      <c r="C1461" s="129" t="str">
        <f>"نان لواش  بسته بندي 80 گرمي"</f>
        <v>نان لواش  بسته بندي 80 گرمي</v>
      </c>
      <c r="D1461" s="129" t="s">
        <v>11</v>
      </c>
      <c r="E1461" s="168">
        <v>2</v>
      </c>
      <c r="F1461" s="122">
        <f>F1446</f>
        <v>70000</v>
      </c>
      <c r="G1461" s="122">
        <f t="shared" si="68"/>
        <v>140000</v>
      </c>
    </row>
    <row r="1462" spans="1:7" ht="22.5" customHeight="1">
      <c r="A1462" s="138"/>
      <c r="B1462" s="280"/>
      <c r="C1462" s="129" t="s">
        <v>36</v>
      </c>
      <c r="D1462" s="129" t="str">
        <f>"کيلوگرم"</f>
        <v>کيلوگرم</v>
      </c>
      <c r="E1462" s="168">
        <v>2.5000000000000001E-2</v>
      </c>
      <c r="F1462" s="122">
        <f>F44</f>
        <v>25000</v>
      </c>
      <c r="G1462" s="122">
        <f t="shared" si="68"/>
        <v>625</v>
      </c>
    </row>
    <row r="1463" spans="1:7" ht="22.5" customHeight="1">
      <c r="A1463" s="138"/>
      <c r="B1463" s="280"/>
      <c r="C1463" s="129" t="s">
        <v>17</v>
      </c>
      <c r="D1463" s="129" t="str">
        <f>"کيلوگرم"</f>
        <v>کيلوگرم</v>
      </c>
      <c r="E1463" s="168">
        <v>0.01</v>
      </c>
      <c r="F1463" s="122">
        <f>F1377</f>
        <v>500000</v>
      </c>
      <c r="G1463" s="122">
        <f t="shared" si="68"/>
        <v>5000</v>
      </c>
    </row>
    <row r="1464" spans="1:7" ht="22.5" customHeight="1">
      <c r="A1464" s="138"/>
      <c r="B1464" s="280"/>
      <c r="C1464" s="129" t="s">
        <v>19</v>
      </c>
      <c r="D1464" s="129" t="str">
        <f>"کيلوگرم"</f>
        <v>کيلوگرم</v>
      </c>
      <c r="E1464" s="168">
        <v>2.1999999999999999E-2</v>
      </c>
      <c r="F1464" s="122">
        <f>F1401</f>
        <v>300000</v>
      </c>
      <c r="G1464" s="122">
        <f t="shared" si="68"/>
        <v>6600</v>
      </c>
    </row>
    <row r="1465" spans="1:7" ht="22.5" customHeight="1">
      <c r="A1465" s="138"/>
      <c r="B1465" s="280"/>
      <c r="C1465" s="129" t="s">
        <v>94</v>
      </c>
      <c r="D1465" s="129" t="str">
        <f>"کيلوگرم"</f>
        <v>کيلوگرم</v>
      </c>
      <c r="E1465" s="168">
        <v>1E-4</v>
      </c>
      <c r="F1465" s="122">
        <f>F1195</f>
        <v>2000000</v>
      </c>
      <c r="G1465" s="122">
        <f t="shared" si="68"/>
        <v>200</v>
      </c>
    </row>
    <row r="1466" spans="1:7" ht="22.5" customHeight="1">
      <c r="A1466" s="138"/>
      <c r="B1466" s="280"/>
      <c r="C1466" s="129" t="s">
        <v>6</v>
      </c>
      <c r="D1466" s="129" t="str">
        <f>"کيلوگرم"</f>
        <v>کيلوگرم</v>
      </c>
      <c r="E1466" s="168">
        <v>0.04</v>
      </c>
      <c r="F1466" s="122">
        <f>F1415</f>
        <v>250000</v>
      </c>
      <c r="G1466" s="122">
        <f t="shared" si="68"/>
        <v>10000</v>
      </c>
    </row>
    <row r="1467" spans="1:7" ht="22.5" customHeight="1">
      <c r="A1467" s="138"/>
      <c r="B1467" s="280"/>
      <c r="C1467" s="112" t="s">
        <v>370</v>
      </c>
      <c r="D1467" s="129" t="s">
        <v>173</v>
      </c>
      <c r="E1467" s="168">
        <v>1</v>
      </c>
      <c r="F1467" s="122">
        <f>F1421</f>
        <v>10000</v>
      </c>
      <c r="G1467" s="122">
        <f t="shared" si="68"/>
        <v>10000</v>
      </c>
    </row>
    <row r="1468" spans="1:7" ht="22.5" customHeight="1">
      <c r="A1468" s="138"/>
      <c r="B1468" s="280"/>
      <c r="C1468" s="263" t="s">
        <v>400</v>
      </c>
      <c r="D1468" s="264"/>
      <c r="E1468" s="264"/>
      <c r="F1468" s="265"/>
      <c r="G1468" s="122">
        <f>SUM(G1460:G1467)</f>
        <v>247425</v>
      </c>
    </row>
    <row r="1469" spans="1:7" ht="22.5" customHeight="1">
      <c r="A1469" s="138"/>
      <c r="B1469" s="280"/>
      <c r="C1469" s="252" t="s">
        <v>529</v>
      </c>
      <c r="D1469" s="252"/>
      <c r="E1469" s="252"/>
      <c r="F1469" s="252"/>
      <c r="G1469" s="122">
        <f>G1451</f>
        <v>21000</v>
      </c>
    </row>
    <row r="1470" spans="1:7" ht="22.5" customHeight="1">
      <c r="A1470" s="138"/>
      <c r="B1470" s="280"/>
      <c r="C1470" s="252" t="s">
        <v>530</v>
      </c>
      <c r="D1470" s="252"/>
      <c r="E1470" s="252"/>
      <c r="F1470" s="252"/>
      <c r="G1470" s="122">
        <f>G1452</f>
        <v>190000</v>
      </c>
    </row>
    <row r="1471" spans="1:7" ht="22.5" customHeight="1">
      <c r="A1471" s="138"/>
      <c r="B1471" s="280"/>
      <c r="C1471" s="252" t="s">
        <v>531</v>
      </c>
      <c r="D1471" s="252"/>
      <c r="E1471" s="252"/>
      <c r="F1471" s="252"/>
      <c r="G1471" s="150">
        <f>(G1468+G1469+G1470)*8%</f>
        <v>36674</v>
      </c>
    </row>
    <row r="1472" spans="1:7" ht="22.5" customHeight="1">
      <c r="A1472" s="138"/>
      <c r="B1472" s="284"/>
      <c r="C1472" s="252" t="s">
        <v>532</v>
      </c>
      <c r="D1472" s="252"/>
      <c r="E1472" s="252"/>
      <c r="F1472" s="252"/>
      <c r="G1472" s="122">
        <f>SUM(G1468:G1471)</f>
        <v>495099</v>
      </c>
    </row>
    <row r="1473" spans="1:7" ht="22.5" customHeight="1">
      <c r="A1473" s="159"/>
      <c r="C1473" s="147"/>
      <c r="D1473" s="147"/>
      <c r="E1473" s="193"/>
      <c r="F1473" s="147"/>
      <c r="G1473" s="148"/>
    </row>
    <row r="1474" spans="1:7" ht="22.5" customHeight="1">
      <c r="A1474" s="159"/>
      <c r="C1474" s="147"/>
      <c r="D1474" s="147"/>
      <c r="E1474" s="193"/>
      <c r="F1474" s="147"/>
      <c r="G1474" s="148"/>
    </row>
    <row r="1475" spans="1:7" ht="22.5" customHeight="1">
      <c r="A1475" s="159"/>
      <c r="C1475" s="147"/>
      <c r="D1475" s="147"/>
      <c r="E1475" s="193"/>
      <c r="F1475" s="147"/>
      <c r="G1475" s="148"/>
    </row>
    <row r="1476" spans="1:7" ht="22.5" customHeight="1">
      <c r="A1476" s="130" t="s">
        <v>283</v>
      </c>
      <c r="B1476" s="132" t="s">
        <v>168</v>
      </c>
      <c r="C1476" s="137" t="s">
        <v>169</v>
      </c>
      <c r="D1476" s="137" t="s">
        <v>170</v>
      </c>
      <c r="E1476" s="195" t="s">
        <v>306</v>
      </c>
      <c r="F1476" s="153" t="s">
        <v>437</v>
      </c>
      <c r="G1476" s="153" t="s">
        <v>438</v>
      </c>
    </row>
    <row r="1477" spans="1:7" ht="22.5" customHeight="1">
      <c r="A1477" s="130">
        <v>70</v>
      </c>
      <c r="B1477" s="266" t="s">
        <v>119</v>
      </c>
      <c r="C1477" s="129" t="s">
        <v>3</v>
      </c>
      <c r="D1477" s="129" t="s">
        <v>4</v>
      </c>
      <c r="E1477" s="168">
        <v>5.0000000000000001E-4</v>
      </c>
      <c r="F1477" s="122">
        <f>F1414</f>
        <v>500000</v>
      </c>
      <c r="G1477" s="122">
        <f t="shared" si="68"/>
        <v>250</v>
      </c>
    </row>
    <row r="1478" spans="1:7" ht="22.5" customHeight="1">
      <c r="A1478" s="130"/>
      <c r="B1478" s="267"/>
      <c r="C1478" s="129" t="s">
        <v>6</v>
      </c>
      <c r="D1478" s="129" t="str">
        <f t="shared" ref="D1478:D1482" si="70">"کيلوگرم"</f>
        <v>کيلوگرم</v>
      </c>
      <c r="E1478" s="168">
        <v>0.06</v>
      </c>
      <c r="F1478" s="122">
        <f>F1466</f>
        <v>250000</v>
      </c>
      <c r="G1478" s="122">
        <f t="shared" ref="G1478:G1597" si="71">F1478*E1478</f>
        <v>15000</v>
      </c>
    </row>
    <row r="1479" spans="1:7" ht="22.5" customHeight="1">
      <c r="A1479" s="130"/>
      <c r="B1479" s="267"/>
      <c r="C1479" s="129" t="s">
        <v>7</v>
      </c>
      <c r="D1479" s="129" t="str">
        <f t="shared" si="70"/>
        <v>کيلوگرم</v>
      </c>
      <c r="E1479" s="168">
        <v>0.02</v>
      </c>
      <c r="F1479" s="122">
        <f>F1383</f>
        <v>700000</v>
      </c>
      <c r="G1479" s="122">
        <f t="shared" si="71"/>
        <v>14000</v>
      </c>
    </row>
    <row r="1480" spans="1:7" ht="22.5" customHeight="1">
      <c r="A1480" s="130"/>
      <c r="B1480" s="267"/>
      <c r="C1480" s="129" t="s">
        <v>34</v>
      </c>
      <c r="D1480" s="129" t="str">
        <f t="shared" si="70"/>
        <v>کيلوگرم</v>
      </c>
      <c r="E1480" s="168">
        <v>0.06</v>
      </c>
      <c r="F1480" s="122">
        <f>F1460</f>
        <v>250000</v>
      </c>
      <c r="G1480" s="122">
        <f t="shared" si="71"/>
        <v>15000</v>
      </c>
    </row>
    <row r="1481" spans="1:7" ht="22.5" customHeight="1">
      <c r="A1481" s="130"/>
      <c r="B1481" s="267"/>
      <c r="C1481" s="129" t="s">
        <v>39</v>
      </c>
      <c r="D1481" s="129" t="str">
        <f t="shared" si="70"/>
        <v>کيلوگرم</v>
      </c>
      <c r="E1481" s="168">
        <v>0.13</v>
      </c>
      <c r="F1481" s="122">
        <f>F1146</f>
        <v>900000</v>
      </c>
      <c r="G1481" s="122">
        <f t="shared" si="71"/>
        <v>117000</v>
      </c>
    </row>
    <row r="1482" spans="1:7" ht="22.5" customHeight="1">
      <c r="A1482" s="130"/>
      <c r="B1482" s="267"/>
      <c r="C1482" s="129" t="s">
        <v>36</v>
      </c>
      <c r="D1482" s="129" t="str">
        <f t="shared" si="70"/>
        <v>کيلوگرم</v>
      </c>
      <c r="E1482" s="168">
        <v>5.0000000000000001E-3</v>
      </c>
      <c r="F1482" s="122">
        <f>F1462</f>
        <v>25000</v>
      </c>
      <c r="G1482" s="122">
        <f t="shared" si="71"/>
        <v>125</v>
      </c>
    </row>
    <row r="1483" spans="1:7" ht="22.5" customHeight="1">
      <c r="A1483" s="130"/>
      <c r="B1483" s="267"/>
      <c r="C1483" s="129" t="str">
        <f>"نان لواش  بسته بندي 80 گرمي"</f>
        <v>نان لواش  بسته بندي 80 گرمي</v>
      </c>
      <c r="D1483" s="129" t="s">
        <v>11</v>
      </c>
      <c r="E1483" s="168">
        <v>2</v>
      </c>
      <c r="F1483" s="122">
        <f>F1461</f>
        <v>70000</v>
      </c>
      <c r="G1483" s="122">
        <f t="shared" si="71"/>
        <v>140000</v>
      </c>
    </row>
    <row r="1484" spans="1:7" ht="22.5" customHeight="1">
      <c r="A1484" s="130"/>
      <c r="B1484" s="267"/>
      <c r="C1484" s="112" t="s">
        <v>370</v>
      </c>
      <c r="D1484" s="129" t="s">
        <v>173</v>
      </c>
      <c r="E1484" s="168">
        <v>1</v>
      </c>
      <c r="F1484" s="122">
        <f>F1467</f>
        <v>10000</v>
      </c>
      <c r="G1484" s="122">
        <f t="shared" si="71"/>
        <v>10000</v>
      </c>
    </row>
    <row r="1485" spans="1:7" ht="22.5" customHeight="1">
      <c r="A1485" s="138"/>
      <c r="B1485" s="267"/>
      <c r="C1485" s="263" t="s">
        <v>400</v>
      </c>
      <c r="D1485" s="264"/>
      <c r="E1485" s="264"/>
      <c r="F1485" s="265"/>
      <c r="G1485" s="122">
        <f>SUM(G1477:G1484)</f>
        <v>311375</v>
      </c>
    </row>
    <row r="1486" spans="1:7" ht="22.5" customHeight="1">
      <c r="A1486" s="138"/>
      <c r="B1486" s="267"/>
      <c r="C1486" s="252" t="s">
        <v>529</v>
      </c>
      <c r="D1486" s="252"/>
      <c r="E1486" s="252"/>
      <c r="F1486" s="252"/>
      <c r="G1486" s="122">
        <f>G1469</f>
        <v>21000</v>
      </c>
    </row>
    <row r="1487" spans="1:7" ht="22.5" customHeight="1">
      <c r="A1487" s="138"/>
      <c r="B1487" s="267"/>
      <c r="C1487" s="252" t="s">
        <v>530</v>
      </c>
      <c r="D1487" s="252"/>
      <c r="E1487" s="252"/>
      <c r="F1487" s="252"/>
      <c r="G1487" s="122">
        <f>G1470</f>
        <v>190000</v>
      </c>
    </row>
    <row r="1488" spans="1:7" ht="22.5" customHeight="1">
      <c r="A1488" s="138"/>
      <c r="B1488" s="267"/>
      <c r="C1488" s="252" t="s">
        <v>531</v>
      </c>
      <c r="D1488" s="252"/>
      <c r="E1488" s="252"/>
      <c r="F1488" s="252"/>
      <c r="G1488" s="150">
        <f>(G1485+G1486+G1487)*8%</f>
        <v>41790</v>
      </c>
    </row>
    <row r="1489" spans="1:7" ht="22.5" customHeight="1">
      <c r="A1489" s="138"/>
      <c r="B1489" s="270"/>
      <c r="C1489" s="252" t="s">
        <v>532</v>
      </c>
      <c r="D1489" s="252"/>
      <c r="E1489" s="252"/>
      <c r="F1489" s="252"/>
      <c r="G1489" s="122">
        <f>SUM(G1485:G1488)</f>
        <v>564165</v>
      </c>
    </row>
    <row r="1490" spans="1:7" ht="22.5" customHeight="1">
      <c r="A1490" s="159"/>
      <c r="C1490" s="147"/>
      <c r="D1490" s="147"/>
      <c r="E1490" s="193"/>
      <c r="F1490" s="147"/>
      <c r="G1490" s="148"/>
    </row>
    <row r="1491" spans="1:7" ht="22.5" customHeight="1">
      <c r="A1491" s="159"/>
      <c r="C1491" s="147"/>
      <c r="D1491" s="147"/>
      <c r="E1491" s="193"/>
      <c r="F1491" s="147"/>
      <c r="G1491" s="148"/>
    </row>
    <row r="1492" spans="1:7" ht="22.5" customHeight="1">
      <c r="A1492" s="159"/>
      <c r="C1492" s="147"/>
      <c r="D1492" s="147"/>
      <c r="E1492" s="193"/>
      <c r="F1492" s="147"/>
      <c r="G1492" s="148"/>
    </row>
    <row r="1493" spans="1:7" ht="22.5" customHeight="1">
      <c r="A1493" s="130" t="s">
        <v>283</v>
      </c>
      <c r="B1493" s="132" t="s">
        <v>168</v>
      </c>
      <c r="C1493" s="137" t="s">
        <v>169</v>
      </c>
      <c r="D1493" s="137" t="s">
        <v>170</v>
      </c>
      <c r="E1493" s="195" t="s">
        <v>306</v>
      </c>
      <c r="F1493" s="153" t="s">
        <v>437</v>
      </c>
      <c r="G1493" s="153" t="s">
        <v>438</v>
      </c>
    </row>
    <row r="1494" spans="1:7" ht="22.5" customHeight="1">
      <c r="A1494" s="137">
        <v>71</v>
      </c>
      <c r="B1494" s="279" t="s">
        <v>121</v>
      </c>
      <c r="C1494" s="129" t="s">
        <v>47</v>
      </c>
      <c r="D1494" s="129" t="str">
        <f>"کيلوگرم"</f>
        <v>کيلوگرم</v>
      </c>
      <c r="E1494" s="168">
        <v>0.8</v>
      </c>
      <c r="F1494" s="122">
        <f>F1142</f>
        <v>300000</v>
      </c>
      <c r="G1494" s="122">
        <f t="shared" si="71"/>
        <v>240000</v>
      </c>
    </row>
    <row r="1495" spans="1:7" ht="22.5" customHeight="1">
      <c r="A1495" s="138"/>
      <c r="B1495" s="280"/>
      <c r="C1495" s="129" t="s">
        <v>61</v>
      </c>
      <c r="D1495" s="129" t="s">
        <v>10</v>
      </c>
      <c r="E1495" s="168">
        <v>1</v>
      </c>
      <c r="F1495" s="122">
        <f>F1188</f>
        <v>70000</v>
      </c>
      <c r="G1495" s="122">
        <f t="shared" si="71"/>
        <v>70000</v>
      </c>
    </row>
    <row r="1496" spans="1:7" ht="22.5" customHeight="1">
      <c r="A1496" s="138"/>
      <c r="B1496" s="280"/>
      <c r="C1496" s="129" t="s">
        <v>5</v>
      </c>
      <c r="D1496" s="129" t="str">
        <f>"کيلوگرم"</f>
        <v>کيلوگرم</v>
      </c>
      <c r="E1496" s="168">
        <v>0.15</v>
      </c>
      <c r="F1496" s="122">
        <f>F1381</f>
        <v>250000</v>
      </c>
      <c r="G1496" s="122">
        <f t="shared" si="71"/>
        <v>37500</v>
      </c>
    </row>
    <row r="1497" spans="1:7" ht="22.5" customHeight="1">
      <c r="A1497" s="138"/>
      <c r="B1497" s="280"/>
      <c r="C1497" s="129" t="s">
        <v>120</v>
      </c>
      <c r="D1497" s="129" t="str">
        <f>"کيلوگرم"</f>
        <v>کيلوگرم</v>
      </c>
      <c r="E1497" s="168">
        <v>3.3000000000000002E-2</v>
      </c>
      <c r="F1497" s="122">
        <f>F1417</f>
        <v>700000</v>
      </c>
      <c r="G1497" s="122">
        <f t="shared" si="71"/>
        <v>23100</v>
      </c>
    </row>
    <row r="1498" spans="1:7" ht="22.5" customHeight="1">
      <c r="A1498" s="138"/>
      <c r="B1498" s="280"/>
      <c r="C1498" s="129" t="s">
        <v>6</v>
      </c>
      <c r="D1498" s="129" t="str">
        <f>"کيلوگرم"</f>
        <v>کيلوگرم</v>
      </c>
      <c r="E1498" s="168">
        <v>0.1</v>
      </c>
      <c r="F1498" s="122">
        <f>F1478</f>
        <v>250000</v>
      </c>
      <c r="G1498" s="122">
        <f t="shared" si="71"/>
        <v>25000</v>
      </c>
    </row>
    <row r="1499" spans="1:7" ht="22.5" customHeight="1">
      <c r="A1499" s="138"/>
      <c r="B1499" s="280"/>
      <c r="C1499" s="129" t="str">
        <f>"نان لواش  بسته بندي 80 گرمي"</f>
        <v>نان لواش  بسته بندي 80 گرمي</v>
      </c>
      <c r="D1499" s="129" t="s">
        <v>11</v>
      </c>
      <c r="E1499" s="168">
        <v>2</v>
      </c>
      <c r="F1499" s="122">
        <f>F1483</f>
        <v>70000</v>
      </c>
      <c r="G1499" s="122">
        <f t="shared" si="71"/>
        <v>140000</v>
      </c>
    </row>
    <row r="1500" spans="1:7" ht="22.5" customHeight="1">
      <c r="A1500" s="138"/>
      <c r="B1500" s="280"/>
      <c r="C1500" s="129" t="s">
        <v>7</v>
      </c>
      <c r="D1500" s="129" t="str">
        <f>"کيلوگرم"</f>
        <v>کيلوگرم</v>
      </c>
      <c r="E1500" s="168">
        <v>0.08</v>
      </c>
      <c r="F1500" s="122">
        <f>F1479</f>
        <v>700000</v>
      </c>
      <c r="G1500" s="122">
        <f t="shared" si="71"/>
        <v>56000</v>
      </c>
    </row>
    <row r="1501" spans="1:7" ht="22.5" customHeight="1">
      <c r="A1501" s="138"/>
      <c r="B1501" s="280"/>
      <c r="C1501" s="112" t="s">
        <v>370</v>
      </c>
      <c r="D1501" s="129" t="s">
        <v>173</v>
      </c>
      <c r="E1501" s="168">
        <v>1</v>
      </c>
      <c r="F1501" s="122">
        <f>F1484</f>
        <v>10000</v>
      </c>
      <c r="G1501" s="122">
        <f t="shared" si="71"/>
        <v>10000</v>
      </c>
    </row>
    <row r="1502" spans="1:7" ht="22.5" customHeight="1">
      <c r="A1502" s="138"/>
      <c r="B1502" s="280"/>
      <c r="C1502" s="263" t="s">
        <v>400</v>
      </c>
      <c r="D1502" s="264"/>
      <c r="E1502" s="264"/>
      <c r="F1502" s="265"/>
      <c r="G1502" s="122">
        <f>SUM(G1494:G1501)</f>
        <v>601600</v>
      </c>
    </row>
    <row r="1503" spans="1:7" ht="22.5" customHeight="1">
      <c r="A1503" s="138"/>
      <c r="B1503" s="280"/>
      <c r="C1503" s="252" t="s">
        <v>529</v>
      </c>
      <c r="D1503" s="252"/>
      <c r="E1503" s="252"/>
      <c r="F1503" s="252"/>
      <c r="G1503" s="122">
        <f>G1486</f>
        <v>21000</v>
      </c>
    </row>
    <row r="1504" spans="1:7" ht="22.5" customHeight="1">
      <c r="A1504" s="138"/>
      <c r="B1504" s="280"/>
      <c r="C1504" s="252" t="s">
        <v>530</v>
      </c>
      <c r="D1504" s="252"/>
      <c r="E1504" s="252"/>
      <c r="F1504" s="252"/>
      <c r="G1504" s="122">
        <f>G1487</f>
        <v>190000</v>
      </c>
    </row>
    <row r="1505" spans="1:7" ht="22.5" customHeight="1">
      <c r="A1505" s="138"/>
      <c r="B1505" s="280"/>
      <c r="C1505" s="252" t="s">
        <v>531</v>
      </c>
      <c r="D1505" s="252"/>
      <c r="E1505" s="252"/>
      <c r="F1505" s="252"/>
      <c r="G1505" s="150">
        <f>(G1502+G1503+G1504)*8%</f>
        <v>65008</v>
      </c>
    </row>
    <row r="1506" spans="1:7" ht="22.5" customHeight="1">
      <c r="A1506" s="138"/>
      <c r="B1506" s="284"/>
      <c r="C1506" s="252" t="s">
        <v>532</v>
      </c>
      <c r="D1506" s="252"/>
      <c r="E1506" s="252"/>
      <c r="F1506" s="252"/>
      <c r="G1506" s="122">
        <f>SUM(G1502:G1505)</f>
        <v>877608</v>
      </c>
    </row>
    <row r="1507" spans="1:7" ht="22.5" customHeight="1">
      <c r="A1507" s="159"/>
      <c r="C1507" s="147"/>
      <c r="D1507" s="147"/>
      <c r="E1507" s="193"/>
      <c r="F1507" s="147"/>
      <c r="G1507" s="148"/>
    </row>
    <row r="1508" spans="1:7" ht="22.5" customHeight="1">
      <c r="A1508" s="159"/>
      <c r="C1508" s="147"/>
      <c r="D1508" s="147"/>
      <c r="E1508" s="193"/>
      <c r="F1508" s="147"/>
      <c r="G1508" s="148"/>
    </row>
    <row r="1509" spans="1:7" ht="22.5" customHeight="1">
      <c r="A1509" s="159"/>
      <c r="C1509" s="147"/>
      <c r="D1509" s="147"/>
      <c r="E1509" s="193"/>
      <c r="F1509" s="147"/>
      <c r="G1509" s="148"/>
    </row>
    <row r="1510" spans="1:7" ht="22.5" customHeight="1">
      <c r="A1510" s="130" t="s">
        <v>283</v>
      </c>
      <c r="B1510" s="132" t="s">
        <v>168</v>
      </c>
      <c r="C1510" s="137" t="s">
        <v>169</v>
      </c>
      <c r="D1510" s="137" t="s">
        <v>170</v>
      </c>
      <c r="E1510" s="195" t="s">
        <v>306</v>
      </c>
      <c r="F1510" s="153" t="s">
        <v>437</v>
      </c>
      <c r="G1510" s="153" t="s">
        <v>438</v>
      </c>
    </row>
    <row r="1511" spans="1:7" ht="22.5" customHeight="1">
      <c r="A1511" s="137">
        <v>72</v>
      </c>
      <c r="B1511" s="279" t="s">
        <v>149</v>
      </c>
      <c r="C1511" s="129" t="s">
        <v>232</v>
      </c>
      <c r="D1511" s="129" t="str">
        <f>"کيلوگرم"</f>
        <v>کيلوگرم</v>
      </c>
      <c r="E1511" s="168">
        <v>0.25</v>
      </c>
      <c r="F1511" s="122">
        <f>'مواد غذایی'!C29</f>
        <v>7000000</v>
      </c>
      <c r="G1511" s="122">
        <f t="shared" si="71"/>
        <v>1750000</v>
      </c>
    </row>
    <row r="1512" spans="1:7" ht="22.5" customHeight="1">
      <c r="A1512" s="138"/>
      <c r="B1512" s="280"/>
      <c r="C1512" s="129" t="s">
        <v>55</v>
      </c>
      <c r="D1512" s="129" t="str">
        <f>"کيلوگرم"</f>
        <v>کيلوگرم</v>
      </c>
      <c r="E1512" s="168">
        <v>0.1</v>
      </c>
      <c r="F1512" s="122">
        <f>F1161</f>
        <v>800000</v>
      </c>
      <c r="G1512" s="122">
        <f t="shared" si="71"/>
        <v>80000</v>
      </c>
    </row>
    <row r="1513" spans="1:7" ht="22.5" customHeight="1">
      <c r="A1513" s="138"/>
      <c r="B1513" s="280"/>
      <c r="C1513" s="129" t="s">
        <v>101</v>
      </c>
      <c r="D1513" s="129" t="str">
        <f>"کيلوگرم"</f>
        <v>کيلوگرم</v>
      </c>
      <c r="E1513" s="168">
        <v>0.05</v>
      </c>
      <c r="F1513" s="122">
        <f>'مواد غذایی'!H14</f>
        <v>700000</v>
      </c>
      <c r="G1513" s="122">
        <f t="shared" si="71"/>
        <v>35000</v>
      </c>
    </row>
    <row r="1514" spans="1:7" ht="22.5" customHeight="1">
      <c r="A1514" s="138"/>
      <c r="B1514" s="280"/>
      <c r="C1514" s="129" t="s">
        <v>96</v>
      </c>
      <c r="D1514" s="129" t="str">
        <f>"کيلوگرم"</f>
        <v>کيلوگرم</v>
      </c>
      <c r="E1514" s="168">
        <v>0.05</v>
      </c>
      <c r="F1514" s="122">
        <f>F1163</f>
        <v>1000000</v>
      </c>
      <c r="G1514" s="122">
        <f t="shared" si="71"/>
        <v>50000</v>
      </c>
    </row>
    <row r="1515" spans="1:7" ht="22.5" customHeight="1">
      <c r="A1515" s="138"/>
      <c r="B1515" s="280"/>
      <c r="C1515" s="129" t="str">
        <f>"نان لواش  بسته بندي 80 گرمي"</f>
        <v>نان لواش  بسته بندي 80 گرمي</v>
      </c>
      <c r="D1515" s="129" t="s">
        <v>11</v>
      </c>
      <c r="E1515" s="168">
        <v>2</v>
      </c>
      <c r="F1515" s="122">
        <f>F1499</f>
        <v>70000</v>
      </c>
      <c r="G1515" s="122">
        <f t="shared" si="71"/>
        <v>140000</v>
      </c>
    </row>
    <row r="1516" spans="1:7" ht="22.5" customHeight="1">
      <c r="A1516" s="138"/>
      <c r="B1516" s="280"/>
      <c r="C1516" s="129" t="s">
        <v>36</v>
      </c>
      <c r="D1516" s="129" t="str">
        <f>"کيلوگرم"</f>
        <v>کيلوگرم</v>
      </c>
      <c r="E1516" s="168">
        <v>0.01</v>
      </c>
      <c r="F1516" s="122">
        <f>F1482</f>
        <v>25000</v>
      </c>
      <c r="G1516" s="122">
        <f t="shared" si="71"/>
        <v>250</v>
      </c>
    </row>
    <row r="1517" spans="1:7" ht="22.5" customHeight="1">
      <c r="A1517" s="138"/>
      <c r="B1517" s="280"/>
      <c r="C1517" s="129" t="s">
        <v>3</v>
      </c>
      <c r="D1517" s="129" t="s">
        <v>4</v>
      </c>
      <c r="E1517" s="168">
        <v>8.0000000000000002E-3</v>
      </c>
      <c r="F1517" s="122">
        <f>F1477</f>
        <v>500000</v>
      </c>
      <c r="G1517" s="122">
        <f t="shared" si="71"/>
        <v>4000</v>
      </c>
    </row>
    <row r="1518" spans="1:7" ht="22.5" customHeight="1">
      <c r="A1518" s="138"/>
      <c r="B1518" s="280"/>
      <c r="C1518" s="129" t="s">
        <v>69</v>
      </c>
      <c r="D1518" s="129" t="str">
        <f>"کيلوگرم"</f>
        <v>کيلوگرم</v>
      </c>
      <c r="E1518" s="168">
        <v>2.2499999999999999E-2</v>
      </c>
      <c r="F1518" s="122">
        <f>F1187</f>
        <v>500000</v>
      </c>
      <c r="G1518" s="122">
        <f t="shared" si="71"/>
        <v>11250</v>
      </c>
    </row>
    <row r="1519" spans="1:7" ht="22.5" customHeight="1">
      <c r="A1519" s="138"/>
      <c r="B1519" s="280"/>
      <c r="C1519" s="129" t="s">
        <v>31</v>
      </c>
      <c r="D1519" s="129" t="str">
        <f>"کيلوگرم"</f>
        <v>کيلوگرم</v>
      </c>
      <c r="E1519" s="168">
        <v>0.06</v>
      </c>
      <c r="F1519" s="122">
        <f>F1124</f>
        <v>500000</v>
      </c>
      <c r="G1519" s="122">
        <f t="shared" si="71"/>
        <v>30000</v>
      </c>
    </row>
    <row r="1520" spans="1:7" ht="22.5" customHeight="1">
      <c r="A1520" s="138"/>
      <c r="B1520" s="280"/>
      <c r="C1520" s="112" t="s">
        <v>370</v>
      </c>
      <c r="D1520" s="129" t="s">
        <v>173</v>
      </c>
      <c r="E1520" s="168">
        <v>1</v>
      </c>
      <c r="F1520" s="122">
        <f>F1501</f>
        <v>10000</v>
      </c>
      <c r="G1520" s="122">
        <f t="shared" si="71"/>
        <v>10000</v>
      </c>
    </row>
    <row r="1521" spans="1:7" ht="22.5" customHeight="1">
      <c r="A1521" s="138"/>
      <c r="B1521" s="280"/>
      <c r="C1521" s="263" t="s">
        <v>400</v>
      </c>
      <c r="D1521" s="264"/>
      <c r="E1521" s="264"/>
      <c r="F1521" s="265"/>
      <c r="G1521" s="122">
        <f>SUM(G1511:G1520)</f>
        <v>2110500</v>
      </c>
    </row>
    <row r="1522" spans="1:7" ht="22.5" customHeight="1">
      <c r="A1522" s="138"/>
      <c r="B1522" s="280"/>
      <c r="C1522" s="252" t="s">
        <v>529</v>
      </c>
      <c r="D1522" s="252"/>
      <c r="E1522" s="252"/>
      <c r="F1522" s="252"/>
      <c r="G1522" s="122">
        <f>G1503</f>
        <v>21000</v>
      </c>
    </row>
    <row r="1523" spans="1:7" ht="22.5" customHeight="1">
      <c r="A1523" s="138"/>
      <c r="B1523" s="280"/>
      <c r="C1523" s="252" t="s">
        <v>530</v>
      </c>
      <c r="D1523" s="252"/>
      <c r="E1523" s="252"/>
      <c r="F1523" s="252"/>
      <c r="G1523" s="122">
        <f>G1504</f>
        <v>190000</v>
      </c>
    </row>
    <row r="1524" spans="1:7" ht="22.5" customHeight="1">
      <c r="A1524" s="138"/>
      <c r="B1524" s="280"/>
      <c r="C1524" s="252" t="s">
        <v>531</v>
      </c>
      <c r="D1524" s="252"/>
      <c r="E1524" s="252"/>
      <c r="F1524" s="252"/>
      <c r="G1524" s="150">
        <f>(G1521+G1522+G1523)*8%</f>
        <v>185720</v>
      </c>
    </row>
    <row r="1525" spans="1:7" ht="22.5" customHeight="1">
      <c r="A1525" s="138"/>
      <c r="B1525" s="284"/>
      <c r="C1525" s="252" t="s">
        <v>532</v>
      </c>
      <c r="D1525" s="252"/>
      <c r="E1525" s="252"/>
      <c r="F1525" s="252"/>
      <c r="G1525" s="122">
        <f>SUM(G1521:G1524)</f>
        <v>2507220</v>
      </c>
    </row>
    <row r="1526" spans="1:7" ht="22.5" customHeight="1">
      <c r="A1526" s="159"/>
      <c r="C1526" s="147"/>
      <c r="D1526" s="147"/>
      <c r="E1526" s="193"/>
      <c r="F1526" s="147"/>
      <c r="G1526" s="148"/>
    </row>
    <row r="1527" spans="1:7" ht="22.5" customHeight="1">
      <c r="A1527" s="159"/>
      <c r="C1527" s="147"/>
      <c r="D1527" s="147"/>
      <c r="E1527" s="193"/>
      <c r="F1527" s="147"/>
      <c r="G1527" s="148"/>
    </row>
    <row r="1528" spans="1:7" ht="22.5" customHeight="1">
      <c r="A1528" s="159"/>
      <c r="C1528" s="147"/>
      <c r="D1528" s="147"/>
      <c r="E1528" s="193"/>
      <c r="F1528" s="147"/>
      <c r="G1528" s="148"/>
    </row>
    <row r="1529" spans="1:7" ht="22.5" customHeight="1">
      <c r="A1529" s="130" t="s">
        <v>283</v>
      </c>
      <c r="B1529" s="132" t="s">
        <v>168</v>
      </c>
      <c r="C1529" s="137" t="s">
        <v>169</v>
      </c>
      <c r="D1529" s="137" t="s">
        <v>170</v>
      </c>
      <c r="E1529" s="195" t="s">
        <v>306</v>
      </c>
      <c r="F1529" s="153" t="s">
        <v>437</v>
      </c>
      <c r="G1529" s="153" t="s">
        <v>438</v>
      </c>
    </row>
    <row r="1530" spans="1:7" ht="22.5" customHeight="1">
      <c r="A1530" s="137">
        <v>73</v>
      </c>
      <c r="B1530" s="266" t="s">
        <v>361</v>
      </c>
      <c r="C1530" s="129" t="s">
        <v>47</v>
      </c>
      <c r="D1530" s="129" t="str">
        <f>"کيلوگرم"</f>
        <v>کيلوگرم</v>
      </c>
      <c r="E1530" s="168">
        <v>0.8</v>
      </c>
      <c r="F1530" s="122">
        <f>F1494</f>
        <v>300000</v>
      </c>
      <c r="G1530" s="122">
        <f t="shared" si="71"/>
        <v>240000</v>
      </c>
    </row>
    <row r="1531" spans="1:7" ht="22.5" customHeight="1">
      <c r="A1531" s="138"/>
      <c r="B1531" s="267"/>
      <c r="C1531" s="129" t="s">
        <v>6</v>
      </c>
      <c r="D1531" s="129" t="str">
        <f>"کيلوگرم"</f>
        <v>کيلوگرم</v>
      </c>
      <c r="E1531" s="168">
        <v>0.06</v>
      </c>
      <c r="F1531" s="122">
        <f>F1498</f>
        <v>250000</v>
      </c>
      <c r="G1531" s="122">
        <f t="shared" si="71"/>
        <v>15000</v>
      </c>
    </row>
    <row r="1532" spans="1:7" ht="22.5" customHeight="1">
      <c r="A1532" s="138"/>
      <c r="B1532" s="267"/>
      <c r="C1532" s="129" t="s">
        <v>93</v>
      </c>
      <c r="D1532" s="129" t="str">
        <f>"کيلوگرم"</f>
        <v>کيلوگرم</v>
      </c>
      <c r="E1532" s="168">
        <v>7.0000000000000007E-2</v>
      </c>
      <c r="F1532" s="122">
        <f>F1147</f>
        <v>700000</v>
      </c>
      <c r="G1532" s="122">
        <f t="shared" si="71"/>
        <v>49000.000000000007</v>
      </c>
    </row>
    <row r="1533" spans="1:7" ht="22.5" customHeight="1">
      <c r="A1533" s="138"/>
      <c r="B1533" s="267"/>
      <c r="C1533" s="129" t="str">
        <f>"نان لواش  بسته بندي 80 گرمي"</f>
        <v>نان لواش  بسته بندي 80 گرمي</v>
      </c>
      <c r="D1533" s="129" t="s">
        <v>11</v>
      </c>
      <c r="E1533" s="168">
        <v>2</v>
      </c>
      <c r="F1533" s="122">
        <f>F1515</f>
        <v>70000</v>
      </c>
      <c r="G1533" s="122">
        <f t="shared" si="71"/>
        <v>140000</v>
      </c>
    </row>
    <row r="1534" spans="1:7" ht="22.5" customHeight="1">
      <c r="A1534" s="138"/>
      <c r="B1534" s="267"/>
      <c r="C1534" s="129" t="s">
        <v>7</v>
      </c>
      <c r="D1534" s="129" t="str">
        <f>"کيلوگرم"</f>
        <v>کيلوگرم</v>
      </c>
      <c r="E1534" s="168">
        <v>0.05</v>
      </c>
      <c r="F1534" s="122">
        <f>F1500</f>
        <v>700000</v>
      </c>
      <c r="G1534" s="122">
        <f t="shared" si="71"/>
        <v>35000</v>
      </c>
    </row>
    <row r="1535" spans="1:7" ht="22.5" customHeight="1">
      <c r="A1535" s="138"/>
      <c r="B1535" s="267"/>
      <c r="C1535" s="129" t="s">
        <v>94</v>
      </c>
      <c r="D1535" s="129" t="str">
        <f>"کيلوگرم"</f>
        <v>کيلوگرم</v>
      </c>
      <c r="E1535" s="168">
        <v>2.5000000000000001E-3</v>
      </c>
      <c r="F1535" s="122">
        <f>F1465</f>
        <v>2000000</v>
      </c>
      <c r="G1535" s="122">
        <f t="shared" si="71"/>
        <v>5000</v>
      </c>
    </row>
    <row r="1536" spans="1:7" ht="22.5" customHeight="1">
      <c r="A1536" s="138"/>
      <c r="B1536" s="267"/>
      <c r="C1536" s="129" t="s">
        <v>182</v>
      </c>
      <c r="D1536" s="129" t="str">
        <f>"کيلوگرم"</f>
        <v>کيلوگرم</v>
      </c>
      <c r="E1536" s="168">
        <v>0.01</v>
      </c>
      <c r="F1536" s="122">
        <f>F694</f>
        <v>4500000</v>
      </c>
      <c r="G1536" s="122">
        <f t="shared" si="71"/>
        <v>45000</v>
      </c>
    </row>
    <row r="1537" spans="1:7" ht="22.5" customHeight="1">
      <c r="A1537" s="138"/>
      <c r="B1537" s="267"/>
      <c r="C1537" s="112" t="s">
        <v>370</v>
      </c>
      <c r="D1537" s="129" t="s">
        <v>173</v>
      </c>
      <c r="E1537" s="168">
        <v>1</v>
      </c>
      <c r="F1537" s="122">
        <f>F1520</f>
        <v>10000</v>
      </c>
      <c r="G1537" s="122">
        <f t="shared" si="71"/>
        <v>10000</v>
      </c>
    </row>
    <row r="1538" spans="1:7" ht="22.5" customHeight="1">
      <c r="A1538" s="138"/>
      <c r="B1538" s="267"/>
      <c r="C1538" s="263" t="s">
        <v>400</v>
      </c>
      <c r="D1538" s="264"/>
      <c r="E1538" s="264"/>
      <c r="F1538" s="265"/>
      <c r="G1538" s="122">
        <f>SUM(G1530:G1537)</f>
        <v>539000</v>
      </c>
    </row>
    <row r="1539" spans="1:7" ht="22.5" customHeight="1">
      <c r="A1539" s="138"/>
      <c r="B1539" s="267"/>
      <c r="C1539" s="252" t="s">
        <v>529</v>
      </c>
      <c r="D1539" s="252"/>
      <c r="E1539" s="252"/>
      <c r="F1539" s="252"/>
      <c r="G1539" s="122">
        <f>G1522</f>
        <v>21000</v>
      </c>
    </row>
    <row r="1540" spans="1:7" ht="22.5" customHeight="1">
      <c r="A1540" s="138"/>
      <c r="B1540" s="267"/>
      <c r="C1540" s="252" t="s">
        <v>530</v>
      </c>
      <c r="D1540" s="252"/>
      <c r="E1540" s="252"/>
      <c r="F1540" s="252"/>
      <c r="G1540" s="122">
        <f>G1523</f>
        <v>190000</v>
      </c>
    </row>
    <row r="1541" spans="1:7" ht="22.5" customHeight="1">
      <c r="A1541" s="138"/>
      <c r="B1541" s="267"/>
      <c r="C1541" s="252" t="s">
        <v>531</v>
      </c>
      <c r="D1541" s="252"/>
      <c r="E1541" s="252"/>
      <c r="F1541" s="252"/>
      <c r="G1541" s="150">
        <f>(G1538+G1539+G1540)*8%</f>
        <v>60000</v>
      </c>
    </row>
    <row r="1542" spans="1:7" ht="22.5" customHeight="1">
      <c r="A1542" s="138"/>
      <c r="B1542" s="270"/>
      <c r="C1542" s="252" t="s">
        <v>532</v>
      </c>
      <c r="D1542" s="252"/>
      <c r="E1542" s="252"/>
      <c r="F1542" s="252"/>
      <c r="G1542" s="122">
        <f>SUM(G1538:G1541)</f>
        <v>810000</v>
      </c>
    </row>
    <row r="1543" spans="1:7" ht="22.5" customHeight="1">
      <c r="A1543" s="159"/>
      <c r="C1543" s="147"/>
      <c r="D1543" s="147"/>
      <c r="E1543" s="193"/>
      <c r="F1543" s="147"/>
      <c r="G1543" s="148"/>
    </row>
    <row r="1544" spans="1:7" ht="22.5" customHeight="1">
      <c r="A1544" s="159"/>
      <c r="C1544" s="147"/>
      <c r="D1544" s="147"/>
      <c r="E1544" s="193"/>
      <c r="F1544" s="147"/>
      <c r="G1544" s="148"/>
    </row>
    <row r="1545" spans="1:7" ht="22.5" customHeight="1">
      <c r="A1545" s="159"/>
      <c r="C1545" s="147"/>
      <c r="D1545" s="147"/>
      <c r="E1545" s="193"/>
      <c r="F1545" s="147"/>
      <c r="G1545" s="148"/>
    </row>
    <row r="1546" spans="1:7" ht="22.5" customHeight="1">
      <c r="A1546" s="130" t="s">
        <v>283</v>
      </c>
      <c r="B1546" s="132" t="s">
        <v>168</v>
      </c>
      <c r="C1546" s="137" t="s">
        <v>169</v>
      </c>
      <c r="D1546" s="137" t="s">
        <v>170</v>
      </c>
      <c r="E1546" s="195" t="s">
        <v>306</v>
      </c>
      <c r="F1546" s="153" t="s">
        <v>437</v>
      </c>
      <c r="G1546" s="153" t="s">
        <v>438</v>
      </c>
    </row>
    <row r="1547" spans="1:7" ht="22.5" customHeight="1">
      <c r="A1547" s="137">
        <v>74</v>
      </c>
      <c r="B1547" s="279" t="s">
        <v>233</v>
      </c>
      <c r="C1547" s="129" t="s">
        <v>334</v>
      </c>
      <c r="D1547" s="129" t="str">
        <f t="shared" ref="D1547:D1552" si="72">"کيلوگرم"</f>
        <v>کيلوگرم</v>
      </c>
      <c r="E1547" s="168">
        <v>0.2</v>
      </c>
      <c r="F1547" s="122">
        <f>'مواد غذایی'!C26</f>
        <v>8000000</v>
      </c>
      <c r="G1547" s="122">
        <f t="shared" si="71"/>
        <v>1600000</v>
      </c>
    </row>
    <row r="1548" spans="1:7" ht="22.5" customHeight="1">
      <c r="A1548" s="138"/>
      <c r="B1548" s="280"/>
      <c r="C1548" s="129" t="s">
        <v>124</v>
      </c>
      <c r="D1548" s="129" t="str">
        <f t="shared" si="72"/>
        <v>کيلوگرم</v>
      </c>
      <c r="E1548" s="168">
        <v>2.5000000000000001E-2</v>
      </c>
      <c r="F1548" s="122">
        <f>'مواد غذایی'!W9</f>
        <v>900000</v>
      </c>
      <c r="G1548" s="122">
        <f t="shared" si="71"/>
        <v>22500</v>
      </c>
    </row>
    <row r="1549" spans="1:7" ht="22.5" customHeight="1">
      <c r="A1549" s="138"/>
      <c r="B1549" s="280"/>
      <c r="C1549" s="129" t="s">
        <v>125</v>
      </c>
      <c r="D1549" s="129" t="str">
        <f t="shared" si="72"/>
        <v>کيلوگرم</v>
      </c>
      <c r="E1549" s="168">
        <v>2.5000000000000001E-2</v>
      </c>
      <c r="F1549" s="122">
        <f>'مواد غذایی'!W11</f>
        <v>800000</v>
      </c>
      <c r="G1549" s="122">
        <f t="shared" si="71"/>
        <v>20000</v>
      </c>
    </row>
    <row r="1550" spans="1:7" ht="22.5" customHeight="1">
      <c r="A1550" s="138"/>
      <c r="B1550" s="280"/>
      <c r="C1550" s="129" t="s">
        <v>34</v>
      </c>
      <c r="D1550" s="129" t="str">
        <f t="shared" si="72"/>
        <v>کيلوگرم</v>
      </c>
      <c r="E1550" s="168">
        <v>0.18</v>
      </c>
      <c r="F1550" s="122">
        <f>F1480</f>
        <v>250000</v>
      </c>
      <c r="G1550" s="122">
        <f t="shared" si="71"/>
        <v>45000</v>
      </c>
    </row>
    <row r="1551" spans="1:7" ht="22.5" customHeight="1">
      <c r="A1551" s="138"/>
      <c r="B1551" s="280"/>
      <c r="C1551" s="129" t="s">
        <v>5</v>
      </c>
      <c r="D1551" s="129" t="str">
        <f t="shared" si="72"/>
        <v>کيلوگرم</v>
      </c>
      <c r="E1551" s="168">
        <v>5.0000000000000001E-3</v>
      </c>
      <c r="F1551" s="122">
        <f>F1496</f>
        <v>250000</v>
      </c>
      <c r="G1551" s="122">
        <f t="shared" si="71"/>
        <v>1250</v>
      </c>
    </row>
    <row r="1552" spans="1:7" ht="22.5" customHeight="1">
      <c r="A1552" s="138"/>
      <c r="B1552" s="280"/>
      <c r="C1552" s="129" t="s">
        <v>17</v>
      </c>
      <c r="D1552" s="129" t="str">
        <f t="shared" si="72"/>
        <v>کيلوگرم</v>
      </c>
      <c r="E1552" s="168">
        <v>0.02</v>
      </c>
      <c r="F1552" s="122">
        <f>F1463</f>
        <v>500000</v>
      </c>
      <c r="G1552" s="122">
        <f t="shared" si="71"/>
        <v>10000</v>
      </c>
    </row>
    <row r="1553" spans="1:7" ht="22.5" customHeight="1">
      <c r="A1553" s="138"/>
      <c r="B1553" s="280"/>
      <c r="C1553" s="129" t="s">
        <v>6</v>
      </c>
      <c r="D1553" s="129" t="str">
        <f>"کيلوگرم"</f>
        <v>کيلوگرم</v>
      </c>
      <c r="E1553" s="168">
        <v>0.01</v>
      </c>
      <c r="F1553" s="122">
        <f>F1531</f>
        <v>250000</v>
      </c>
      <c r="G1553" s="122">
        <f t="shared" si="71"/>
        <v>2500</v>
      </c>
    </row>
    <row r="1554" spans="1:7" ht="22.5" customHeight="1">
      <c r="A1554" s="138"/>
      <c r="B1554" s="280"/>
      <c r="C1554" s="112" t="s">
        <v>370</v>
      </c>
      <c r="D1554" s="129" t="s">
        <v>173</v>
      </c>
      <c r="E1554" s="168">
        <v>1</v>
      </c>
      <c r="F1554" s="122">
        <f>F1537</f>
        <v>10000</v>
      </c>
      <c r="G1554" s="122">
        <f t="shared" si="71"/>
        <v>10000</v>
      </c>
    </row>
    <row r="1555" spans="1:7" ht="22.5" customHeight="1">
      <c r="A1555" s="138"/>
      <c r="B1555" s="280"/>
      <c r="C1555" s="129" t="s">
        <v>3</v>
      </c>
      <c r="D1555" s="129" t="s">
        <v>4</v>
      </c>
      <c r="E1555" s="168">
        <v>1E-3</v>
      </c>
      <c r="F1555" s="122">
        <f>F1517</f>
        <v>500000</v>
      </c>
      <c r="G1555" s="122">
        <f t="shared" si="71"/>
        <v>500</v>
      </c>
    </row>
    <row r="1556" spans="1:7" ht="22.5" customHeight="1">
      <c r="A1556" s="138"/>
      <c r="B1556" s="280"/>
      <c r="C1556" s="129" t="s">
        <v>45</v>
      </c>
      <c r="D1556" s="129" t="str">
        <f>"کيلوگرم"</f>
        <v>کيلوگرم</v>
      </c>
      <c r="E1556" s="168">
        <v>1.5E-3</v>
      </c>
      <c r="F1556" s="122">
        <f>F987</f>
        <v>1500000</v>
      </c>
      <c r="G1556" s="122">
        <f t="shared" si="71"/>
        <v>2250</v>
      </c>
    </row>
    <row r="1557" spans="1:7" ht="22.5" customHeight="1">
      <c r="A1557" s="138"/>
      <c r="B1557" s="280"/>
      <c r="C1557" s="129" t="s">
        <v>335</v>
      </c>
      <c r="D1557" s="129" t="s">
        <v>292</v>
      </c>
      <c r="E1557" s="168">
        <v>0.15</v>
      </c>
      <c r="F1557" s="122">
        <f>'مواد غذایی'!AL54</f>
        <v>50000</v>
      </c>
      <c r="G1557" s="122">
        <f t="shared" si="71"/>
        <v>7500</v>
      </c>
    </row>
    <row r="1558" spans="1:7" ht="22.5" customHeight="1">
      <c r="A1558" s="138"/>
      <c r="B1558" s="280"/>
      <c r="C1558" s="263" t="s">
        <v>400</v>
      </c>
      <c r="D1558" s="264"/>
      <c r="E1558" s="264"/>
      <c r="F1558" s="265"/>
      <c r="G1558" s="122">
        <f>SUM(G1547:G1557)</f>
        <v>1721500</v>
      </c>
    </row>
    <row r="1559" spans="1:7" ht="22.5" customHeight="1">
      <c r="A1559" s="138"/>
      <c r="B1559" s="280"/>
      <c r="C1559" s="252" t="s">
        <v>529</v>
      </c>
      <c r="D1559" s="252"/>
      <c r="E1559" s="252"/>
      <c r="F1559" s="252"/>
      <c r="G1559" s="122">
        <f>G1539</f>
        <v>21000</v>
      </c>
    </row>
    <row r="1560" spans="1:7" ht="22.5" customHeight="1">
      <c r="A1560" s="138"/>
      <c r="B1560" s="280"/>
      <c r="C1560" s="252" t="s">
        <v>530</v>
      </c>
      <c r="D1560" s="252"/>
      <c r="E1560" s="252"/>
      <c r="F1560" s="252"/>
      <c r="G1560" s="122">
        <f>G1540</f>
        <v>190000</v>
      </c>
    </row>
    <row r="1561" spans="1:7" ht="22.5" customHeight="1">
      <c r="A1561" s="138"/>
      <c r="B1561" s="280"/>
      <c r="C1561" s="252" t="s">
        <v>531</v>
      </c>
      <c r="D1561" s="252"/>
      <c r="E1561" s="252"/>
      <c r="F1561" s="252"/>
      <c r="G1561" s="150">
        <f>(G1558+G1559+G1560)*8%</f>
        <v>154600</v>
      </c>
    </row>
    <row r="1562" spans="1:7" ht="22.5" customHeight="1">
      <c r="A1562" s="138"/>
      <c r="B1562" s="284"/>
      <c r="C1562" s="252" t="s">
        <v>532</v>
      </c>
      <c r="D1562" s="252"/>
      <c r="E1562" s="252"/>
      <c r="F1562" s="252"/>
      <c r="G1562" s="122">
        <f>SUM(G1558:G1561)</f>
        <v>2087100</v>
      </c>
    </row>
    <row r="1563" spans="1:7" ht="22.5" customHeight="1">
      <c r="A1563" s="159"/>
      <c r="C1563" s="147"/>
      <c r="D1563" s="147"/>
      <c r="E1563" s="193"/>
      <c r="F1563" s="147"/>
      <c r="G1563" s="148"/>
    </row>
    <row r="1564" spans="1:7" ht="22.5" customHeight="1">
      <c r="A1564" s="159"/>
      <c r="C1564" s="147"/>
      <c r="D1564" s="147"/>
      <c r="E1564" s="193"/>
      <c r="F1564" s="147"/>
      <c r="G1564" s="148"/>
    </row>
    <row r="1565" spans="1:7" ht="22.5" customHeight="1">
      <c r="A1565" s="159"/>
      <c r="C1565" s="147"/>
      <c r="D1565" s="147"/>
      <c r="E1565" s="193"/>
      <c r="F1565" s="147"/>
      <c r="G1565" s="148"/>
    </row>
    <row r="1566" spans="1:7" ht="22.5" customHeight="1">
      <c r="A1566" s="130" t="s">
        <v>283</v>
      </c>
      <c r="B1566" s="132" t="s">
        <v>168</v>
      </c>
      <c r="C1566" s="137" t="s">
        <v>169</v>
      </c>
      <c r="D1566" s="137" t="s">
        <v>170</v>
      </c>
      <c r="E1566" s="195" t="s">
        <v>306</v>
      </c>
      <c r="F1566" s="153" t="s">
        <v>437</v>
      </c>
      <c r="G1566" s="153" t="s">
        <v>438</v>
      </c>
    </row>
    <row r="1567" spans="1:7" ht="22.5" customHeight="1">
      <c r="A1567" s="135">
        <v>75</v>
      </c>
      <c r="B1567" s="275" t="s">
        <v>193</v>
      </c>
      <c r="C1567" s="112" t="s">
        <v>194</v>
      </c>
      <c r="D1567" s="129" t="str">
        <f>"کيلوگرم"</f>
        <v>کيلوگرم</v>
      </c>
      <c r="E1567" s="168">
        <v>0.4</v>
      </c>
      <c r="F1567" s="122">
        <f>'مواد غذایی'!M3</f>
        <v>300000</v>
      </c>
      <c r="G1567" s="122">
        <f t="shared" si="71"/>
        <v>120000</v>
      </c>
    </row>
    <row r="1568" spans="1:7" ht="22.5" customHeight="1">
      <c r="A1568" s="136"/>
      <c r="B1568" s="276"/>
      <c r="C1568" s="112" t="s">
        <v>185</v>
      </c>
      <c r="D1568" s="113" t="s">
        <v>10</v>
      </c>
      <c r="E1568" s="168">
        <v>3</v>
      </c>
      <c r="F1568" s="122">
        <f>F1495</f>
        <v>70000</v>
      </c>
      <c r="G1568" s="122">
        <f t="shared" si="71"/>
        <v>210000</v>
      </c>
    </row>
    <row r="1569" spans="1:7" ht="22.5" customHeight="1">
      <c r="A1569" s="136"/>
      <c r="B1569" s="276"/>
      <c r="C1569" s="112" t="s">
        <v>195</v>
      </c>
      <c r="D1569" s="129" t="str">
        <f>"کيلوگرم"</f>
        <v>کيلوگرم</v>
      </c>
      <c r="E1569" s="168">
        <v>0.03</v>
      </c>
      <c r="F1569" s="122">
        <f>'مواد غذایی'!C25</f>
        <v>7000000</v>
      </c>
      <c r="G1569" s="122">
        <f t="shared" si="71"/>
        <v>210000</v>
      </c>
    </row>
    <row r="1570" spans="1:7" ht="22.5" customHeight="1">
      <c r="A1570" s="136"/>
      <c r="B1570" s="276"/>
      <c r="C1570" s="112" t="s">
        <v>55</v>
      </c>
      <c r="D1570" s="129" t="str">
        <f>"کيلوگرم"</f>
        <v>کيلوگرم</v>
      </c>
      <c r="E1570" s="168">
        <v>0.05</v>
      </c>
      <c r="F1570" s="122">
        <f>F1512</f>
        <v>800000</v>
      </c>
      <c r="G1570" s="122">
        <f t="shared" si="71"/>
        <v>40000</v>
      </c>
    </row>
    <row r="1571" spans="1:7" ht="22.5" customHeight="1">
      <c r="A1571" s="136"/>
      <c r="B1571" s="276"/>
      <c r="C1571" s="112" t="s">
        <v>370</v>
      </c>
      <c r="D1571" s="112" t="s">
        <v>173</v>
      </c>
      <c r="E1571" s="168">
        <v>2</v>
      </c>
      <c r="F1571" s="122">
        <f>F1554</f>
        <v>10000</v>
      </c>
      <c r="G1571" s="122">
        <f t="shared" si="71"/>
        <v>20000</v>
      </c>
    </row>
    <row r="1572" spans="1:7" ht="22.5" customHeight="1">
      <c r="A1572" s="136"/>
      <c r="B1572" s="276"/>
      <c r="C1572" s="129" t="str">
        <f>"نان لواش  بسته بندي 80 گرمي"</f>
        <v>نان لواش  بسته بندي 80 گرمي</v>
      </c>
      <c r="D1572" s="113" t="s">
        <v>10</v>
      </c>
      <c r="E1572" s="168">
        <v>2</v>
      </c>
      <c r="F1572" s="122">
        <f>F1533</f>
        <v>70000</v>
      </c>
      <c r="G1572" s="122">
        <f t="shared" si="71"/>
        <v>140000</v>
      </c>
    </row>
    <row r="1573" spans="1:7" ht="22.5" customHeight="1">
      <c r="A1573" s="138"/>
      <c r="B1573" s="276"/>
      <c r="C1573" s="263" t="s">
        <v>400</v>
      </c>
      <c r="D1573" s="264"/>
      <c r="E1573" s="264"/>
      <c r="F1573" s="265"/>
      <c r="G1573" s="122">
        <f>SUM(G1567:G1572)</f>
        <v>740000</v>
      </c>
    </row>
    <row r="1574" spans="1:7" ht="22.5" customHeight="1">
      <c r="A1574" s="138"/>
      <c r="B1574" s="276"/>
      <c r="C1574" s="252" t="s">
        <v>529</v>
      </c>
      <c r="D1574" s="252"/>
      <c r="E1574" s="252"/>
      <c r="F1574" s="252"/>
      <c r="G1574" s="122">
        <f>G1559</f>
        <v>21000</v>
      </c>
    </row>
    <row r="1575" spans="1:7" ht="22.5" customHeight="1">
      <c r="A1575" s="138"/>
      <c r="B1575" s="276"/>
      <c r="C1575" s="252" t="s">
        <v>530</v>
      </c>
      <c r="D1575" s="252"/>
      <c r="E1575" s="252"/>
      <c r="F1575" s="252"/>
      <c r="G1575" s="122">
        <f>G1560</f>
        <v>190000</v>
      </c>
    </row>
    <row r="1576" spans="1:7" ht="22.5" customHeight="1">
      <c r="A1576" s="138"/>
      <c r="B1576" s="276"/>
      <c r="C1576" s="252" t="s">
        <v>531</v>
      </c>
      <c r="D1576" s="252"/>
      <c r="E1576" s="252"/>
      <c r="F1576" s="252"/>
      <c r="G1576" s="150">
        <f>(G1573+G1574+G1575)*8%</f>
        <v>76080</v>
      </c>
    </row>
    <row r="1577" spans="1:7" ht="22.5" customHeight="1">
      <c r="A1577" s="138"/>
      <c r="B1577" s="283"/>
      <c r="C1577" s="252" t="s">
        <v>532</v>
      </c>
      <c r="D1577" s="252"/>
      <c r="E1577" s="252"/>
      <c r="F1577" s="252"/>
      <c r="G1577" s="122">
        <f>SUM(G1573:G1576)</f>
        <v>1027080</v>
      </c>
    </row>
    <row r="1578" spans="1:7" ht="22.5" customHeight="1">
      <c r="A1578" s="159"/>
      <c r="C1578" s="147"/>
      <c r="D1578" s="147"/>
      <c r="E1578" s="193"/>
      <c r="F1578" s="147"/>
      <c r="G1578" s="148"/>
    </row>
    <row r="1579" spans="1:7" ht="22.5" customHeight="1">
      <c r="A1579" s="159"/>
      <c r="C1579" s="147"/>
      <c r="D1579" s="147"/>
      <c r="E1579" s="193"/>
      <c r="F1579" s="147"/>
      <c r="G1579" s="148"/>
    </row>
    <row r="1580" spans="1:7" ht="22.5" customHeight="1">
      <c r="A1580" s="159"/>
      <c r="C1580" s="147"/>
      <c r="D1580" s="147"/>
      <c r="E1580" s="193"/>
      <c r="F1580" s="147"/>
      <c r="G1580" s="148"/>
    </row>
    <row r="1581" spans="1:7" ht="22.5" customHeight="1">
      <c r="A1581" s="130" t="s">
        <v>283</v>
      </c>
      <c r="B1581" s="132" t="s">
        <v>168</v>
      </c>
      <c r="C1581" s="137" t="s">
        <v>169</v>
      </c>
      <c r="D1581" s="137" t="s">
        <v>170</v>
      </c>
      <c r="E1581" s="195" t="s">
        <v>306</v>
      </c>
      <c r="F1581" s="153" t="s">
        <v>437</v>
      </c>
      <c r="G1581" s="153" t="s">
        <v>438</v>
      </c>
    </row>
    <row r="1582" spans="1:7" ht="22.5" customHeight="1">
      <c r="A1582" s="135">
        <v>76</v>
      </c>
      <c r="B1582" s="275" t="s">
        <v>196</v>
      </c>
      <c r="C1582" s="112" t="s">
        <v>106</v>
      </c>
      <c r="D1582" s="129" t="str">
        <f>"کيلوگرم"</f>
        <v>کيلوگرم</v>
      </c>
      <c r="E1582" s="168">
        <v>0.15</v>
      </c>
      <c r="F1582" s="122">
        <f>F1380</f>
        <v>1200000</v>
      </c>
      <c r="G1582" s="122">
        <f t="shared" si="71"/>
        <v>180000</v>
      </c>
    </row>
    <row r="1583" spans="1:7" ht="22.5" customHeight="1">
      <c r="A1583" s="136"/>
      <c r="B1583" s="276"/>
      <c r="C1583" s="112" t="s">
        <v>197</v>
      </c>
      <c r="D1583" s="129" t="str">
        <f>"کيلوگرم"</f>
        <v>کيلوگرم</v>
      </c>
      <c r="E1583" s="168">
        <v>0.12</v>
      </c>
      <c r="F1583" s="122">
        <f>F1550</f>
        <v>250000</v>
      </c>
      <c r="G1583" s="122">
        <f t="shared" si="71"/>
        <v>30000</v>
      </c>
    </row>
    <row r="1584" spans="1:7" ht="22.5" customHeight="1">
      <c r="A1584" s="136"/>
      <c r="B1584" s="276"/>
      <c r="C1584" s="112" t="s">
        <v>55</v>
      </c>
      <c r="D1584" s="129" t="str">
        <f>"کيلوگرم"</f>
        <v>کيلوگرم</v>
      </c>
      <c r="E1584" s="168">
        <v>0.05</v>
      </c>
      <c r="F1584" s="122">
        <f>F1570</f>
        <v>800000</v>
      </c>
      <c r="G1584" s="122">
        <f t="shared" si="71"/>
        <v>40000</v>
      </c>
    </row>
    <row r="1585" spans="1:7" ht="22.5" customHeight="1">
      <c r="A1585" s="136"/>
      <c r="B1585" s="276"/>
      <c r="C1585" s="112" t="s">
        <v>17</v>
      </c>
      <c r="D1585" s="129" t="str">
        <f>"کيلوگرم"</f>
        <v>کيلوگرم</v>
      </c>
      <c r="E1585" s="168">
        <v>0.03</v>
      </c>
      <c r="F1585" s="122">
        <f>F1552</f>
        <v>500000</v>
      </c>
      <c r="G1585" s="122">
        <f t="shared" si="71"/>
        <v>15000</v>
      </c>
    </row>
    <row r="1586" spans="1:7" ht="22.5" customHeight="1">
      <c r="A1586" s="136"/>
      <c r="B1586" s="276"/>
      <c r="C1586" s="112" t="s">
        <v>370</v>
      </c>
      <c r="D1586" s="112" t="s">
        <v>173</v>
      </c>
      <c r="E1586" s="168">
        <v>1</v>
      </c>
      <c r="F1586" s="122">
        <f>F1571</f>
        <v>10000</v>
      </c>
      <c r="G1586" s="122">
        <f t="shared" si="71"/>
        <v>10000</v>
      </c>
    </row>
    <row r="1587" spans="1:7" ht="22.5" customHeight="1">
      <c r="A1587" s="136"/>
      <c r="B1587" s="276"/>
      <c r="C1587" s="129" t="str">
        <f>"نان لواش  بسته بندي 80 گرمي"</f>
        <v>نان لواش  بسته بندي 80 گرمي</v>
      </c>
      <c r="D1587" s="113" t="s">
        <v>10</v>
      </c>
      <c r="E1587" s="168">
        <v>2</v>
      </c>
      <c r="F1587" s="122">
        <f>F1572</f>
        <v>70000</v>
      </c>
      <c r="G1587" s="122">
        <f t="shared" si="71"/>
        <v>140000</v>
      </c>
    </row>
    <row r="1588" spans="1:7" ht="22.5" customHeight="1">
      <c r="A1588" s="138"/>
      <c r="B1588" s="276"/>
      <c r="C1588" s="263" t="s">
        <v>400</v>
      </c>
      <c r="D1588" s="264"/>
      <c r="E1588" s="264"/>
      <c r="F1588" s="265"/>
      <c r="G1588" s="122">
        <f>SUM(G1582:G1587)</f>
        <v>415000</v>
      </c>
    </row>
    <row r="1589" spans="1:7" ht="22.5" customHeight="1">
      <c r="A1589" s="138"/>
      <c r="B1589" s="276"/>
      <c r="C1589" s="252" t="s">
        <v>529</v>
      </c>
      <c r="D1589" s="252"/>
      <c r="E1589" s="252"/>
      <c r="F1589" s="252"/>
      <c r="G1589" s="122">
        <f>G1574</f>
        <v>21000</v>
      </c>
    </row>
    <row r="1590" spans="1:7" ht="22.5" customHeight="1">
      <c r="A1590" s="138"/>
      <c r="B1590" s="276"/>
      <c r="C1590" s="252" t="s">
        <v>530</v>
      </c>
      <c r="D1590" s="252"/>
      <c r="E1590" s="252"/>
      <c r="F1590" s="252"/>
      <c r="G1590" s="122">
        <f>G1575</f>
        <v>190000</v>
      </c>
    </row>
    <row r="1591" spans="1:7" ht="22.5" customHeight="1">
      <c r="A1591" s="138"/>
      <c r="B1591" s="276"/>
      <c r="C1591" s="252" t="s">
        <v>531</v>
      </c>
      <c r="D1591" s="252"/>
      <c r="E1591" s="252"/>
      <c r="F1591" s="252"/>
      <c r="G1591" s="150">
        <f>(G1588+G1589+G1590)*8%</f>
        <v>50080</v>
      </c>
    </row>
    <row r="1592" spans="1:7" ht="22.5" customHeight="1">
      <c r="A1592" s="138"/>
      <c r="B1592" s="283"/>
      <c r="C1592" s="252" t="s">
        <v>532</v>
      </c>
      <c r="D1592" s="252"/>
      <c r="E1592" s="252"/>
      <c r="F1592" s="252"/>
      <c r="G1592" s="122">
        <f>SUM(G1588:G1591)</f>
        <v>676080</v>
      </c>
    </row>
    <row r="1593" spans="1:7" ht="22.5" customHeight="1">
      <c r="A1593" s="159"/>
      <c r="C1593" s="147"/>
      <c r="D1593" s="147"/>
      <c r="E1593" s="193"/>
      <c r="F1593" s="147"/>
      <c r="G1593" s="148"/>
    </row>
    <row r="1594" spans="1:7" ht="22.5" customHeight="1">
      <c r="A1594" s="159"/>
      <c r="C1594" s="147"/>
      <c r="D1594" s="147"/>
      <c r="E1594" s="193"/>
      <c r="F1594" s="147"/>
      <c r="G1594" s="148"/>
    </row>
    <row r="1595" spans="1:7" ht="22.5" customHeight="1">
      <c r="A1595" s="159"/>
      <c r="C1595" s="147"/>
      <c r="D1595" s="147"/>
      <c r="E1595" s="193"/>
      <c r="F1595" s="147"/>
      <c r="G1595" s="148"/>
    </row>
    <row r="1596" spans="1:7" ht="22.5" customHeight="1">
      <c r="A1596" s="130" t="s">
        <v>283</v>
      </c>
      <c r="B1596" s="132" t="s">
        <v>168</v>
      </c>
      <c r="C1596" s="137" t="s">
        <v>169</v>
      </c>
      <c r="D1596" s="137" t="s">
        <v>170</v>
      </c>
      <c r="E1596" s="195" t="s">
        <v>306</v>
      </c>
      <c r="F1596" s="153" t="s">
        <v>437</v>
      </c>
      <c r="G1596" s="153" t="s">
        <v>438</v>
      </c>
    </row>
    <row r="1597" spans="1:7" ht="22.5" customHeight="1">
      <c r="A1597" s="135">
        <v>77</v>
      </c>
      <c r="B1597" s="275" t="s">
        <v>204</v>
      </c>
      <c r="C1597" s="112" t="s">
        <v>5</v>
      </c>
      <c r="D1597" s="129" t="str">
        <f>"کيلوگرم"</f>
        <v>کيلوگرم</v>
      </c>
      <c r="E1597" s="168">
        <v>0.3</v>
      </c>
      <c r="F1597" s="122">
        <f>F1551</f>
        <v>250000</v>
      </c>
      <c r="G1597" s="122">
        <f t="shared" si="71"/>
        <v>75000</v>
      </c>
    </row>
    <row r="1598" spans="1:7" ht="22.5" customHeight="1">
      <c r="A1598" s="136"/>
      <c r="B1598" s="276"/>
      <c r="C1598" s="112" t="s">
        <v>185</v>
      </c>
      <c r="D1598" s="113" t="s">
        <v>10</v>
      </c>
      <c r="E1598" s="168">
        <v>4</v>
      </c>
      <c r="F1598" s="122">
        <f>F1568</f>
        <v>70000</v>
      </c>
      <c r="G1598" s="122">
        <f t="shared" ref="G1598:G1715" si="73">F1598*E1598</f>
        <v>280000</v>
      </c>
    </row>
    <row r="1599" spans="1:7" ht="22.5" customHeight="1">
      <c r="A1599" s="136"/>
      <c r="B1599" s="276"/>
      <c r="C1599" s="112" t="s">
        <v>370</v>
      </c>
      <c r="D1599" s="113" t="s">
        <v>10</v>
      </c>
      <c r="E1599" s="168">
        <v>1</v>
      </c>
      <c r="F1599" s="122">
        <f>F1586</f>
        <v>10000</v>
      </c>
      <c r="G1599" s="122">
        <f t="shared" si="73"/>
        <v>10000</v>
      </c>
    </row>
    <row r="1600" spans="1:7" ht="22.5" customHeight="1">
      <c r="A1600" s="136"/>
      <c r="B1600" s="276"/>
      <c r="C1600" s="112" t="s">
        <v>203</v>
      </c>
      <c r="D1600" s="129" t="str">
        <f>"کيلوگرم"</f>
        <v>کيلوگرم</v>
      </c>
      <c r="E1600" s="168">
        <v>0.04</v>
      </c>
      <c r="F1600" s="122">
        <f>F1534</f>
        <v>700000</v>
      </c>
      <c r="G1600" s="122">
        <f t="shared" si="73"/>
        <v>28000</v>
      </c>
    </row>
    <row r="1601" spans="1:7" ht="22.5" customHeight="1">
      <c r="A1601" s="136"/>
      <c r="B1601" s="276"/>
      <c r="C1601" s="129" t="str">
        <f>"نان لواش  بسته بندي 80 گرمي"</f>
        <v>نان لواش  بسته بندي 80 گرمي</v>
      </c>
      <c r="D1601" s="113" t="s">
        <v>10</v>
      </c>
      <c r="E1601" s="168">
        <v>2</v>
      </c>
      <c r="F1601" s="122">
        <f>F1587</f>
        <v>70000</v>
      </c>
      <c r="G1601" s="122">
        <f t="shared" si="73"/>
        <v>140000</v>
      </c>
    </row>
    <row r="1602" spans="1:7" ht="22.5" customHeight="1">
      <c r="A1602" s="138"/>
      <c r="B1602" s="276"/>
      <c r="C1602" s="263" t="s">
        <v>400</v>
      </c>
      <c r="D1602" s="264"/>
      <c r="E1602" s="264"/>
      <c r="F1602" s="265"/>
      <c r="G1602" s="122">
        <f>SUM(G1597:G1601)</f>
        <v>533000</v>
      </c>
    </row>
    <row r="1603" spans="1:7" ht="22.5" customHeight="1">
      <c r="A1603" s="138"/>
      <c r="B1603" s="276"/>
      <c r="C1603" s="252" t="s">
        <v>529</v>
      </c>
      <c r="D1603" s="252"/>
      <c r="E1603" s="252"/>
      <c r="F1603" s="252"/>
      <c r="G1603" s="122">
        <f>G1589</f>
        <v>21000</v>
      </c>
    </row>
    <row r="1604" spans="1:7" ht="22.5" customHeight="1">
      <c r="A1604" s="138"/>
      <c r="B1604" s="276"/>
      <c r="C1604" s="252" t="s">
        <v>530</v>
      </c>
      <c r="D1604" s="252"/>
      <c r="E1604" s="252"/>
      <c r="F1604" s="252"/>
      <c r="G1604" s="122">
        <f>G1590</f>
        <v>190000</v>
      </c>
    </row>
    <row r="1605" spans="1:7" ht="22.5" customHeight="1">
      <c r="A1605" s="138"/>
      <c r="B1605" s="276"/>
      <c r="C1605" s="252" t="s">
        <v>531</v>
      </c>
      <c r="D1605" s="252"/>
      <c r="E1605" s="252"/>
      <c r="F1605" s="252"/>
      <c r="G1605" s="150">
        <f>(G1602+G1603+G1604)*8%</f>
        <v>59520</v>
      </c>
    </row>
    <row r="1606" spans="1:7" ht="22.5" customHeight="1">
      <c r="A1606" s="138"/>
      <c r="B1606" s="283"/>
      <c r="C1606" s="252" t="s">
        <v>532</v>
      </c>
      <c r="D1606" s="252"/>
      <c r="E1606" s="252"/>
      <c r="F1606" s="252"/>
      <c r="G1606" s="122">
        <f>SUM(G1602:G1605)</f>
        <v>803520</v>
      </c>
    </row>
    <row r="1607" spans="1:7" ht="22.5" customHeight="1">
      <c r="A1607" s="159"/>
      <c r="C1607" s="147"/>
      <c r="D1607" s="147"/>
      <c r="E1607" s="193"/>
      <c r="F1607" s="147"/>
      <c r="G1607" s="148"/>
    </row>
    <row r="1608" spans="1:7" ht="22.5" customHeight="1">
      <c r="A1608" s="159"/>
      <c r="C1608" s="147"/>
      <c r="D1608" s="147"/>
      <c r="E1608" s="193"/>
      <c r="F1608" s="147"/>
      <c r="G1608" s="148"/>
    </row>
    <row r="1609" spans="1:7" ht="22.5" customHeight="1">
      <c r="A1609" s="159"/>
      <c r="C1609" s="147"/>
      <c r="D1609" s="147"/>
      <c r="E1609" s="193"/>
      <c r="F1609" s="147"/>
      <c r="G1609" s="148"/>
    </row>
    <row r="1610" spans="1:7" ht="22.5" customHeight="1">
      <c r="A1610" s="130" t="s">
        <v>283</v>
      </c>
      <c r="B1610" s="132" t="s">
        <v>168</v>
      </c>
      <c r="C1610" s="137" t="s">
        <v>169</v>
      </c>
      <c r="D1610" s="137" t="s">
        <v>170</v>
      </c>
      <c r="E1610" s="195" t="s">
        <v>306</v>
      </c>
      <c r="F1610" s="153" t="s">
        <v>437</v>
      </c>
      <c r="G1610" s="153" t="s">
        <v>438</v>
      </c>
    </row>
    <row r="1611" spans="1:7" ht="22.5" customHeight="1">
      <c r="A1611" s="137">
        <v>78</v>
      </c>
      <c r="B1611" s="279" t="s">
        <v>122</v>
      </c>
      <c r="C1611" s="129" t="s">
        <v>61</v>
      </c>
      <c r="D1611" s="129" t="s">
        <v>10</v>
      </c>
      <c r="E1611" s="168">
        <v>3</v>
      </c>
      <c r="F1611" s="122">
        <v>70000</v>
      </c>
      <c r="G1611" s="122">
        <f t="shared" si="73"/>
        <v>210000</v>
      </c>
    </row>
    <row r="1612" spans="1:7" ht="22.5" customHeight="1">
      <c r="A1612" s="138"/>
      <c r="B1612" s="280"/>
      <c r="C1612" s="129" t="s">
        <v>55</v>
      </c>
      <c r="D1612" s="129" t="str">
        <f>"کيلوگرم"</f>
        <v>کيلوگرم</v>
      </c>
      <c r="E1612" s="168">
        <v>0.2</v>
      </c>
      <c r="F1612" s="122">
        <f>F1584</f>
        <v>800000</v>
      </c>
      <c r="G1612" s="122">
        <f t="shared" si="73"/>
        <v>160000</v>
      </c>
    </row>
    <row r="1613" spans="1:7" ht="22.5" customHeight="1">
      <c r="A1613" s="138"/>
      <c r="B1613" s="280"/>
      <c r="C1613" s="129" t="s">
        <v>20</v>
      </c>
      <c r="D1613" s="129" t="str">
        <f>"کيلوگرم"</f>
        <v>کيلوگرم</v>
      </c>
      <c r="E1613" s="168">
        <v>0.05</v>
      </c>
      <c r="F1613" s="122">
        <f>F1418</f>
        <v>400000</v>
      </c>
      <c r="G1613" s="122">
        <f t="shared" si="73"/>
        <v>20000</v>
      </c>
    </row>
    <row r="1614" spans="1:7" ht="22.5" customHeight="1">
      <c r="A1614" s="138"/>
      <c r="B1614" s="280"/>
      <c r="C1614" s="129" t="s">
        <v>5</v>
      </c>
      <c r="D1614" s="129" t="str">
        <f>"کيلوگرم"</f>
        <v>کيلوگرم</v>
      </c>
      <c r="E1614" s="168">
        <v>0.15</v>
      </c>
      <c r="F1614" s="122">
        <f>F1597</f>
        <v>250000</v>
      </c>
      <c r="G1614" s="122">
        <f t="shared" si="73"/>
        <v>37500</v>
      </c>
    </row>
    <row r="1615" spans="1:7" ht="22.5" customHeight="1">
      <c r="A1615" s="138"/>
      <c r="B1615" s="280"/>
      <c r="C1615" s="129" t="s">
        <v>7</v>
      </c>
      <c r="D1615" s="129" t="str">
        <f>"کيلوگرم"</f>
        <v>کيلوگرم</v>
      </c>
      <c r="E1615" s="168">
        <v>0.03</v>
      </c>
      <c r="F1615" s="122">
        <f>F1600</f>
        <v>700000</v>
      </c>
      <c r="G1615" s="122">
        <f t="shared" si="73"/>
        <v>21000</v>
      </c>
    </row>
    <row r="1616" spans="1:7" ht="22.5" customHeight="1">
      <c r="A1616" s="138"/>
      <c r="B1616" s="280"/>
      <c r="C1616" s="129" t="str">
        <f>"نان لواش  بسته بندي 80 گرمي"</f>
        <v>نان لواش  بسته بندي 80 گرمي</v>
      </c>
      <c r="D1616" s="129" t="s">
        <v>11</v>
      </c>
      <c r="E1616" s="168">
        <v>2</v>
      </c>
      <c r="F1616" s="122">
        <f>F1601</f>
        <v>70000</v>
      </c>
      <c r="G1616" s="122">
        <f t="shared" si="73"/>
        <v>140000</v>
      </c>
    </row>
    <row r="1617" spans="1:7" ht="22.5" customHeight="1">
      <c r="A1617" s="138"/>
      <c r="B1617" s="280"/>
      <c r="C1617" s="129" t="s">
        <v>6</v>
      </c>
      <c r="D1617" s="129" t="str">
        <f>"کيلوگرم"</f>
        <v>کيلوگرم</v>
      </c>
      <c r="E1617" s="168">
        <v>2.4E-2</v>
      </c>
      <c r="F1617" s="122">
        <f>F1553</f>
        <v>250000</v>
      </c>
      <c r="G1617" s="122">
        <f t="shared" si="73"/>
        <v>6000</v>
      </c>
    </row>
    <row r="1618" spans="1:7" ht="22.5" customHeight="1">
      <c r="A1618" s="138"/>
      <c r="B1618" s="280"/>
      <c r="C1618" s="112" t="s">
        <v>370</v>
      </c>
      <c r="D1618" s="129" t="s">
        <v>173</v>
      </c>
      <c r="E1618" s="168">
        <v>1</v>
      </c>
      <c r="F1618" s="122">
        <f>F1599</f>
        <v>10000</v>
      </c>
      <c r="G1618" s="122">
        <f t="shared" si="73"/>
        <v>10000</v>
      </c>
    </row>
    <row r="1619" spans="1:7" ht="22.5" customHeight="1">
      <c r="A1619" s="138"/>
      <c r="B1619" s="280"/>
      <c r="C1619" s="263" t="s">
        <v>400</v>
      </c>
      <c r="D1619" s="264"/>
      <c r="E1619" s="264"/>
      <c r="F1619" s="265"/>
      <c r="G1619" s="122">
        <f>SUM(G1611:G1618)</f>
        <v>604500</v>
      </c>
    </row>
    <row r="1620" spans="1:7" ht="22.5" customHeight="1">
      <c r="A1620" s="138"/>
      <c r="B1620" s="280"/>
      <c r="C1620" s="252" t="s">
        <v>529</v>
      </c>
      <c r="D1620" s="252"/>
      <c r="E1620" s="252"/>
      <c r="F1620" s="252"/>
      <c r="G1620" s="122">
        <f>G1603</f>
        <v>21000</v>
      </c>
    </row>
    <row r="1621" spans="1:7" ht="22.5" customHeight="1">
      <c r="A1621" s="138"/>
      <c r="B1621" s="280"/>
      <c r="C1621" s="252" t="s">
        <v>530</v>
      </c>
      <c r="D1621" s="252"/>
      <c r="E1621" s="252"/>
      <c r="F1621" s="252"/>
      <c r="G1621" s="122">
        <f>G1604</f>
        <v>190000</v>
      </c>
    </row>
    <row r="1622" spans="1:7" ht="22.5" customHeight="1">
      <c r="A1622" s="138"/>
      <c r="B1622" s="280"/>
      <c r="C1622" s="252" t="s">
        <v>531</v>
      </c>
      <c r="D1622" s="252"/>
      <c r="E1622" s="252"/>
      <c r="F1622" s="252"/>
      <c r="G1622" s="150">
        <f>(G1619+G1620+G1621)*8%</f>
        <v>65240</v>
      </c>
    </row>
    <row r="1623" spans="1:7" ht="22.5" customHeight="1">
      <c r="A1623" s="138"/>
      <c r="B1623" s="284"/>
      <c r="C1623" s="252" t="s">
        <v>532</v>
      </c>
      <c r="D1623" s="252"/>
      <c r="E1623" s="252"/>
      <c r="F1623" s="252"/>
      <c r="G1623" s="122">
        <f>SUM(G1619:G1622)</f>
        <v>880740</v>
      </c>
    </row>
    <row r="1624" spans="1:7" ht="22.5" customHeight="1">
      <c r="A1624" s="159"/>
      <c r="C1624" s="147"/>
      <c r="D1624" s="147"/>
      <c r="E1624" s="193"/>
      <c r="F1624" s="147"/>
      <c r="G1624" s="148"/>
    </row>
    <row r="1625" spans="1:7" ht="22.5" customHeight="1">
      <c r="A1625" s="159"/>
      <c r="C1625" s="147"/>
      <c r="D1625" s="147"/>
      <c r="E1625" s="193"/>
      <c r="F1625" s="147"/>
      <c r="G1625" s="148"/>
    </row>
    <row r="1626" spans="1:7" ht="22.5" customHeight="1">
      <c r="A1626" s="159"/>
      <c r="C1626" s="147"/>
      <c r="D1626" s="147"/>
      <c r="E1626" s="193"/>
      <c r="F1626" s="147"/>
      <c r="G1626" s="148"/>
    </row>
    <row r="1627" spans="1:7" ht="22.5" customHeight="1">
      <c r="A1627" s="130" t="s">
        <v>283</v>
      </c>
      <c r="B1627" s="132" t="s">
        <v>168</v>
      </c>
      <c r="C1627" s="137" t="s">
        <v>169</v>
      </c>
      <c r="D1627" s="137" t="s">
        <v>170</v>
      </c>
      <c r="E1627" s="195" t="s">
        <v>306</v>
      </c>
      <c r="F1627" s="153" t="s">
        <v>437</v>
      </c>
      <c r="G1627" s="153" t="s">
        <v>438</v>
      </c>
    </row>
    <row r="1628" spans="1:7" ht="22.5" customHeight="1">
      <c r="A1628" s="135">
        <v>79</v>
      </c>
      <c r="B1628" s="275" t="s">
        <v>205</v>
      </c>
      <c r="C1628" s="112" t="s">
        <v>185</v>
      </c>
      <c r="D1628" s="113" t="s">
        <v>10</v>
      </c>
      <c r="E1628" s="168">
        <v>3</v>
      </c>
      <c r="F1628" s="122">
        <f>F1611</f>
        <v>70000</v>
      </c>
      <c r="G1628" s="122">
        <f t="shared" si="73"/>
        <v>210000</v>
      </c>
    </row>
    <row r="1629" spans="1:7" ht="22.5" customHeight="1">
      <c r="A1629" s="136"/>
      <c r="B1629" s="276"/>
      <c r="C1629" s="112" t="s">
        <v>203</v>
      </c>
      <c r="D1629" s="129" t="str">
        <f>"کيلوگرم"</f>
        <v>کيلوگرم</v>
      </c>
      <c r="E1629" s="168">
        <v>0.03</v>
      </c>
      <c r="F1629" s="122">
        <f>F1615</f>
        <v>700000</v>
      </c>
      <c r="G1629" s="122">
        <f t="shared" si="73"/>
        <v>21000</v>
      </c>
    </row>
    <row r="1630" spans="1:7" ht="22.5" customHeight="1">
      <c r="A1630" s="136"/>
      <c r="B1630" s="276"/>
      <c r="C1630" s="112" t="s">
        <v>370</v>
      </c>
      <c r="D1630" s="129" t="str">
        <f>"کيلوگرم"</f>
        <v>کيلوگرم</v>
      </c>
      <c r="E1630" s="168">
        <v>1</v>
      </c>
      <c r="F1630" s="122">
        <f>F1618</f>
        <v>10000</v>
      </c>
      <c r="G1630" s="122">
        <f t="shared" si="73"/>
        <v>10000</v>
      </c>
    </row>
    <row r="1631" spans="1:7" ht="22.5" customHeight="1">
      <c r="A1631" s="136"/>
      <c r="B1631" s="276"/>
      <c r="C1631" s="129" t="str">
        <f>"نان لواش  بسته بندي 80 گرمي"</f>
        <v>نان لواش  بسته بندي 80 گرمي</v>
      </c>
      <c r="D1631" s="113" t="s">
        <v>10</v>
      </c>
      <c r="E1631" s="168">
        <v>2</v>
      </c>
      <c r="F1631" s="122">
        <f>F1616</f>
        <v>70000</v>
      </c>
      <c r="G1631" s="122">
        <f t="shared" si="73"/>
        <v>140000</v>
      </c>
    </row>
    <row r="1632" spans="1:7" ht="22.5" customHeight="1">
      <c r="A1632" s="138"/>
      <c r="B1632" s="276"/>
      <c r="C1632" s="263" t="s">
        <v>400</v>
      </c>
      <c r="D1632" s="264"/>
      <c r="E1632" s="264"/>
      <c r="F1632" s="265"/>
      <c r="G1632" s="122">
        <f>SUM(G1628:G1631)</f>
        <v>381000</v>
      </c>
    </row>
    <row r="1633" spans="1:7" ht="22.5" customHeight="1">
      <c r="A1633" s="138"/>
      <c r="B1633" s="276"/>
      <c r="C1633" s="252" t="s">
        <v>529</v>
      </c>
      <c r="D1633" s="252"/>
      <c r="E1633" s="252"/>
      <c r="F1633" s="252"/>
      <c r="G1633" s="122">
        <f>G1620</f>
        <v>21000</v>
      </c>
    </row>
    <row r="1634" spans="1:7" ht="22.5" customHeight="1">
      <c r="A1634" s="138"/>
      <c r="B1634" s="276"/>
      <c r="C1634" s="252" t="s">
        <v>530</v>
      </c>
      <c r="D1634" s="252"/>
      <c r="E1634" s="252"/>
      <c r="F1634" s="252"/>
      <c r="G1634" s="122">
        <f>G1621</f>
        <v>190000</v>
      </c>
    </row>
    <row r="1635" spans="1:7" ht="22.5" customHeight="1">
      <c r="A1635" s="138"/>
      <c r="B1635" s="276"/>
      <c r="C1635" s="252" t="s">
        <v>531</v>
      </c>
      <c r="D1635" s="252"/>
      <c r="E1635" s="252"/>
      <c r="F1635" s="252"/>
      <c r="G1635" s="150">
        <f>(G1632+G1633+G1634)*8%</f>
        <v>47360</v>
      </c>
    </row>
    <row r="1636" spans="1:7" ht="22.5" customHeight="1">
      <c r="A1636" s="138"/>
      <c r="B1636" s="283"/>
      <c r="C1636" s="252" t="s">
        <v>532</v>
      </c>
      <c r="D1636" s="252"/>
      <c r="E1636" s="252"/>
      <c r="F1636" s="252"/>
      <c r="G1636" s="122">
        <f>SUM(G1632:G1635)</f>
        <v>639360</v>
      </c>
    </row>
    <row r="1637" spans="1:7" ht="22.5" customHeight="1">
      <c r="A1637" s="159"/>
      <c r="C1637" s="147"/>
      <c r="D1637" s="147"/>
      <c r="E1637" s="193"/>
      <c r="F1637" s="147"/>
      <c r="G1637" s="148"/>
    </row>
    <row r="1638" spans="1:7" ht="22.5" customHeight="1">
      <c r="A1638" s="159"/>
      <c r="C1638" s="147"/>
      <c r="D1638" s="147"/>
      <c r="E1638" s="193"/>
      <c r="F1638" s="147"/>
      <c r="G1638" s="148"/>
    </row>
    <row r="1639" spans="1:7" ht="22.5" customHeight="1">
      <c r="A1639" s="159"/>
      <c r="C1639" s="147"/>
      <c r="D1639" s="147"/>
      <c r="E1639" s="193"/>
      <c r="F1639" s="147"/>
      <c r="G1639" s="148"/>
    </row>
    <row r="1640" spans="1:7" ht="22.5" customHeight="1">
      <c r="A1640" s="130" t="s">
        <v>283</v>
      </c>
      <c r="B1640" s="132" t="s">
        <v>168</v>
      </c>
      <c r="C1640" s="137" t="s">
        <v>169</v>
      </c>
      <c r="D1640" s="137" t="s">
        <v>170</v>
      </c>
      <c r="E1640" s="195" t="s">
        <v>306</v>
      </c>
      <c r="F1640" s="153" t="s">
        <v>437</v>
      </c>
      <c r="G1640" s="153" t="s">
        <v>438</v>
      </c>
    </row>
    <row r="1641" spans="1:7" ht="22.5" customHeight="1">
      <c r="A1641" s="137">
        <v>80</v>
      </c>
      <c r="B1641" s="279" t="s">
        <v>244</v>
      </c>
      <c r="C1641" s="129" t="s">
        <v>289</v>
      </c>
      <c r="D1641" s="129" t="str">
        <f>"کيلوگرم"</f>
        <v>کيلوگرم</v>
      </c>
      <c r="E1641" s="168">
        <v>0.25</v>
      </c>
      <c r="F1641" s="122">
        <f>F1100</f>
        <v>1500000</v>
      </c>
      <c r="G1641" s="122">
        <f t="shared" si="73"/>
        <v>375000</v>
      </c>
    </row>
    <row r="1642" spans="1:7" ht="22.5" customHeight="1">
      <c r="A1642" s="138"/>
      <c r="B1642" s="280"/>
      <c r="C1642" s="129" t="s">
        <v>61</v>
      </c>
      <c r="D1642" s="129" t="s">
        <v>10</v>
      </c>
      <c r="E1642" s="168">
        <v>0.5</v>
      </c>
      <c r="F1642" s="122">
        <f>F1628</f>
        <v>70000</v>
      </c>
      <c r="G1642" s="122">
        <f t="shared" si="73"/>
        <v>35000</v>
      </c>
    </row>
    <row r="1643" spans="1:7" ht="22.5" customHeight="1">
      <c r="A1643" s="138"/>
      <c r="B1643" s="280"/>
      <c r="C1643" s="129" t="s">
        <v>7</v>
      </c>
      <c r="D1643" s="129" t="str">
        <f>"کيلوگرم"</f>
        <v>کيلوگرم</v>
      </c>
      <c r="E1643" s="168">
        <v>0.1</v>
      </c>
      <c r="F1643" s="122">
        <f>F1629</f>
        <v>700000</v>
      </c>
      <c r="G1643" s="122">
        <f t="shared" si="73"/>
        <v>70000</v>
      </c>
    </row>
    <row r="1644" spans="1:7" ht="22.5" customHeight="1">
      <c r="A1644" s="138"/>
      <c r="B1644" s="280"/>
      <c r="C1644" s="129" t="str">
        <f>"نان لواش  بسته بندي 80 گرمي"</f>
        <v>نان لواش  بسته بندي 80 گرمي</v>
      </c>
      <c r="D1644" s="129" t="s">
        <v>11</v>
      </c>
      <c r="E1644" s="168">
        <v>2</v>
      </c>
      <c r="F1644" s="122">
        <f>F1631</f>
        <v>70000</v>
      </c>
      <c r="G1644" s="122">
        <f t="shared" si="73"/>
        <v>140000</v>
      </c>
    </row>
    <row r="1645" spans="1:7" ht="22.5" customHeight="1">
      <c r="A1645" s="138"/>
      <c r="B1645" s="280"/>
      <c r="C1645" s="129" t="s">
        <v>3</v>
      </c>
      <c r="D1645" s="129" t="s">
        <v>4</v>
      </c>
      <c r="E1645" s="168">
        <v>0.01</v>
      </c>
      <c r="F1645" s="122">
        <f>F1555</f>
        <v>500000</v>
      </c>
      <c r="G1645" s="122">
        <f t="shared" si="73"/>
        <v>5000</v>
      </c>
    </row>
    <row r="1646" spans="1:7" ht="22.5" customHeight="1">
      <c r="A1646" s="138"/>
      <c r="B1646" s="280"/>
      <c r="C1646" s="129" t="s">
        <v>31</v>
      </c>
      <c r="D1646" s="129" t="str">
        <f>"کيلوگرم"</f>
        <v>کيلوگرم</v>
      </c>
      <c r="E1646" s="168">
        <v>0.05</v>
      </c>
      <c r="F1646" s="122">
        <f>F1519</f>
        <v>500000</v>
      </c>
      <c r="G1646" s="122">
        <f t="shared" si="73"/>
        <v>25000</v>
      </c>
    </row>
    <row r="1647" spans="1:7" ht="22.5" customHeight="1">
      <c r="A1647" s="138"/>
      <c r="B1647" s="280"/>
      <c r="C1647" s="129" t="s">
        <v>6</v>
      </c>
      <c r="D1647" s="129" t="str">
        <f>"کيلوگرم"</f>
        <v>کيلوگرم</v>
      </c>
      <c r="E1647" s="168">
        <v>1.4999999999999999E-2</v>
      </c>
      <c r="F1647" s="122">
        <f>F1617</f>
        <v>250000</v>
      </c>
      <c r="G1647" s="122">
        <f t="shared" si="73"/>
        <v>3750</v>
      </c>
    </row>
    <row r="1648" spans="1:7" ht="22.5" customHeight="1">
      <c r="A1648" s="138"/>
      <c r="B1648" s="280"/>
      <c r="C1648" s="129" t="s">
        <v>20</v>
      </c>
      <c r="D1648" s="129" t="str">
        <f>"کيلوگرم"</f>
        <v>کيلوگرم</v>
      </c>
      <c r="E1648" s="168">
        <v>9.6299999999999997E-3</v>
      </c>
      <c r="F1648" s="122">
        <f>F1613</f>
        <v>400000</v>
      </c>
      <c r="G1648" s="122">
        <f t="shared" si="73"/>
        <v>3852</v>
      </c>
    </row>
    <row r="1649" spans="1:7" ht="22.5" customHeight="1">
      <c r="A1649" s="138"/>
      <c r="B1649" s="280"/>
      <c r="C1649" s="112" t="s">
        <v>370</v>
      </c>
      <c r="D1649" s="129" t="str">
        <f>"کيلوگرم"</f>
        <v>کيلوگرم</v>
      </c>
      <c r="E1649" s="168">
        <v>1</v>
      </c>
      <c r="F1649" s="122">
        <f>F1630</f>
        <v>10000</v>
      </c>
      <c r="G1649" s="122">
        <f t="shared" si="73"/>
        <v>10000</v>
      </c>
    </row>
    <row r="1650" spans="1:7" ht="22.5" customHeight="1">
      <c r="A1650" s="138"/>
      <c r="B1650" s="280"/>
      <c r="C1650" s="129" t="str">
        <f>"نان لواش  بسته بندي 80 گرمي"</f>
        <v>نان لواش  بسته بندي 80 گرمي</v>
      </c>
      <c r="D1650" s="129" t="s">
        <v>11</v>
      </c>
      <c r="E1650" s="168">
        <v>2</v>
      </c>
      <c r="F1650" s="122">
        <f>F1644</f>
        <v>70000</v>
      </c>
      <c r="G1650" s="122">
        <f t="shared" si="73"/>
        <v>140000</v>
      </c>
    </row>
    <row r="1651" spans="1:7" ht="22.5" customHeight="1">
      <c r="A1651" s="138"/>
      <c r="B1651" s="280"/>
      <c r="C1651" s="263" t="s">
        <v>400</v>
      </c>
      <c r="D1651" s="264"/>
      <c r="E1651" s="264"/>
      <c r="F1651" s="265"/>
      <c r="G1651" s="122">
        <f>SUM(G1641:G1650)</f>
        <v>807602</v>
      </c>
    </row>
    <row r="1652" spans="1:7" ht="22.5" customHeight="1">
      <c r="A1652" s="138"/>
      <c r="B1652" s="280"/>
      <c r="C1652" s="252" t="s">
        <v>529</v>
      </c>
      <c r="D1652" s="252"/>
      <c r="E1652" s="252"/>
      <c r="F1652" s="252"/>
      <c r="G1652" s="122">
        <f>G1633</f>
        <v>21000</v>
      </c>
    </row>
    <row r="1653" spans="1:7" ht="22.5" customHeight="1">
      <c r="A1653" s="138"/>
      <c r="B1653" s="280"/>
      <c r="C1653" s="252" t="s">
        <v>530</v>
      </c>
      <c r="D1653" s="252"/>
      <c r="E1653" s="252"/>
      <c r="F1653" s="252"/>
      <c r="G1653" s="122">
        <f>G1634</f>
        <v>190000</v>
      </c>
    </row>
    <row r="1654" spans="1:7" ht="22.5" customHeight="1">
      <c r="A1654" s="138"/>
      <c r="B1654" s="280"/>
      <c r="C1654" s="252" t="s">
        <v>531</v>
      </c>
      <c r="D1654" s="252"/>
      <c r="E1654" s="252"/>
      <c r="F1654" s="252"/>
      <c r="G1654" s="150">
        <f>(G1651+G1652+G1653)*8%</f>
        <v>81488.160000000003</v>
      </c>
    </row>
    <row r="1655" spans="1:7" ht="22.5" customHeight="1">
      <c r="A1655" s="138"/>
      <c r="B1655" s="284"/>
      <c r="C1655" s="252" t="s">
        <v>532</v>
      </c>
      <c r="D1655" s="252"/>
      <c r="E1655" s="252"/>
      <c r="F1655" s="252"/>
      <c r="G1655" s="122">
        <f>SUM(G1651:G1654)</f>
        <v>1100090.1599999999</v>
      </c>
    </row>
    <row r="1656" spans="1:7" ht="22.5" customHeight="1">
      <c r="A1656" s="159"/>
      <c r="C1656" s="147"/>
      <c r="D1656" s="147"/>
      <c r="E1656" s="193"/>
      <c r="F1656" s="147"/>
      <c r="G1656" s="148"/>
    </row>
    <row r="1657" spans="1:7" ht="22.5" customHeight="1">
      <c r="A1657" s="159"/>
      <c r="C1657" s="147"/>
      <c r="D1657" s="147"/>
      <c r="E1657" s="193"/>
      <c r="F1657" s="147"/>
      <c r="G1657" s="148"/>
    </row>
    <row r="1658" spans="1:7" ht="22.5" customHeight="1">
      <c r="A1658" s="159"/>
      <c r="C1658" s="147"/>
      <c r="D1658" s="147"/>
      <c r="E1658" s="193"/>
      <c r="F1658" s="147"/>
      <c r="G1658" s="148"/>
    </row>
    <row r="1659" spans="1:7" ht="22.5" customHeight="1">
      <c r="A1659" s="130" t="s">
        <v>283</v>
      </c>
      <c r="B1659" s="132" t="s">
        <v>168</v>
      </c>
      <c r="C1659" s="137" t="s">
        <v>169</v>
      </c>
      <c r="D1659" s="137" t="s">
        <v>170</v>
      </c>
      <c r="E1659" s="195" t="s">
        <v>306</v>
      </c>
      <c r="F1659" s="153" t="s">
        <v>437</v>
      </c>
      <c r="G1659" s="153" t="s">
        <v>438</v>
      </c>
    </row>
    <row r="1660" spans="1:7" ht="22.5" customHeight="1">
      <c r="A1660" s="137">
        <v>81</v>
      </c>
      <c r="B1660" s="279" t="s">
        <v>109</v>
      </c>
      <c r="C1660" s="129" t="s">
        <v>318</v>
      </c>
      <c r="D1660" s="129" t="str">
        <f>"کيلوگرم"</f>
        <v>کيلوگرم</v>
      </c>
      <c r="E1660" s="168">
        <v>0.1</v>
      </c>
      <c r="F1660" s="122">
        <f>F1374</f>
        <v>6500000</v>
      </c>
      <c r="G1660" s="122">
        <f t="shared" si="73"/>
        <v>650000</v>
      </c>
    </row>
    <row r="1661" spans="1:7" ht="22.5" customHeight="1">
      <c r="A1661" s="138"/>
      <c r="B1661" s="280"/>
      <c r="C1661" s="129" t="str">
        <f>"برنج ايراني درجه 1"</f>
        <v>برنج ايراني درجه 1</v>
      </c>
      <c r="D1661" s="129" t="str">
        <f>"کيلوگرم"</f>
        <v>کيلوگرم</v>
      </c>
      <c r="E1661" s="168">
        <v>0.1</v>
      </c>
      <c r="F1661" s="122">
        <f>F1181</f>
        <v>900000</v>
      </c>
      <c r="G1661" s="122">
        <f t="shared" si="73"/>
        <v>90000</v>
      </c>
    </row>
    <row r="1662" spans="1:7" ht="22.5" customHeight="1">
      <c r="A1662" s="138"/>
      <c r="B1662" s="280"/>
      <c r="C1662" s="129" t="s">
        <v>108</v>
      </c>
      <c r="D1662" s="129" t="str">
        <f>"کيلوگرم"</f>
        <v>کيلوگرم</v>
      </c>
      <c r="E1662" s="168">
        <v>0.38</v>
      </c>
      <c r="F1662" s="122">
        <f>'مواد غذایی'!M28</f>
        <v>400000</v>
      </c>
      <c r="G1662" s="122">
        <f t="shared" si="73"/>
        <v>152000</v>
      </c>
    </row>
    <row r="1663" spans="1:7" ht="22.5" customHeight="1">
      <c r="A1663" s="138"/>
      <c r="B1663" s="280"/>
      <c r="C1663" s="129" t="s">
        <v>230</v>
      </c>
      <c r="D1663" s="129" t="str">
        <f>"کيلوگرم"</f>
        <v>کيلوگرم</v>
      </c>
      <c r="E1663" s="168">
        <v>0.04</v>
      </c>
      <c r="F1663" s="122">
        <f>F1518</f>
        <v>500000</v>
      </c>
      <c r="G1663" s="122">
        <f t="shared" si="73"/>
        <v>20000</v>
      </c>
    </row>
    <row r="1664" spans="1:7" ht="22.5" customHeight="1">
      <c r="A1664" s="138"/>
      <c r="B1664" s="280"/>
      <c r="C1664" s="129" t="str">
        <f>"نان لواش  بسته بندي 80 گرمي"</f>
        <v>نان لواش  بسته بندي 80 گرمي</v>
      </c>
      <c r="D1664" s="129" t="s">
        <v>11</v>
      </c>
      <c r="E1664" s="168">
        <v>2</v>
      </c>
      <c r="F1664" s="122">
        <f>F1650</f>
        <v>70000</v>
      </c>
      <c r="G1664" s="122">
        <f t="shared" si="73"/>
        <v>140000</v>
      </c>
    </row>
    <row r="1665" spans="1:7" ht="22.5" customHeight="1">
      <c r="A1665" s="138"/>
      <c r="B1665" s="280"/>
      <c r="C1665" s="129" t="s">
        <v>17</v>
      </c>
      <c r="D1665" s="129" t="str">
        <f>"کيلوگرم"</f>
        <v>کيلوگرم</v>
      </c>
      <c r="E1665" s="168">
        <v>0.04</v>
      </c>
      <c r="F1665" s="122">
        <f>F1585</f>
        <v>500000</v>
      </c>
      <c r="G1665" s="122">
        <f t="shared" si="73"/>
        <v>20000</v>
      </c>
    </row>
    <row r="1666" spans="1:7" ht="22.5" customHeight="1">
      <c r="A1666" s="138"/>
      <c r="B1666" s="280"/>
      <c r="C1666" s="129" t="s">
        <v>7</v>
      </c>
      <c r="D1666" s="129" t="str">
        <f>"کيلوگرم"</f>
        <v>کيلوگرم</v>
      </c>
      <c r="E1666" s="168">
        <v>0.02</v>
      </c>
      <c r="F1666" s="122">
        <f>F1643</f>
        <v>700000</v>
      </c>
      <c r="G1666" s="122">
        <f t="shared" si="73"/>
        <v>14000</v>
      </c>
    </row>
    <row r="1667" spans="1:7" ht="22.5" customHeight="1">
      <c r="A1667" s="138"/>
      <c r="B1667" s="280"/>
      <c r="C1667" s="129" t="s">
        <v>44</v>
      </c>
      <c r="D1667" s="129" t="str">
        <f>"کيلوگرم"</f>
        <v>کيلوگرم</v>
      </c>
      <c r="E1667" s="168">
        <v>2.5000000000000001E-2</v>
      </c>
      <c r="F1667" s="122">
        <f>F1185</f>
        <v>1000000</v>
      </c>
      <c r="G1667" s="122">
        <f t="shared" si="73"/>
        <v>25000</v>
      </c>
    </row>
    <row r="1668" spans="1:7" ht="22.5" customHeight="1">
      <c r="A1668" s="138"/>
      <c r="B1668" s="280"/>
      <c r="C1668" s="129" t="s">
        <v>3</v>
      </c>
      <c r="D1668" s="129" t="s">
        <v>4</v>
      </c>
      <c r="E1668" s="168">
        <v>5.0000000000000001E-3</v>
      </c>
      <c r="F1668" s="122">
        <f>F1645</f>
        <v>500000</v>
      </c>
      <c r="G1668" s="122">
        <f t="shared" si="73"/>
        <v>2500</v>
      </c>
    </row>
    <row r="1669" spans="1:7" ht="22.5" customHeight="1">
      <c r="A1669" s="138"/>
      <c r="B1669" s="280"/>
      <c r="C1669" s="129" t="s">
        <v>94</v>
      </c>
      <c r="D1669" s="129" t="str">
        <f>"کيلوگرم"</f>
        <v>کيلوگرم</v>
      </c>
      <c r="E1669" s="168">
        <v>2E-3</v>
      </c>
      <c r="F1669" s="122">
        <f>F1535</f>
        <v>2000000</v>
      </c>
      <c r="G1669" s="122">
        <f t="shared" si="73"/>
        <v>4000</v>
      </c>
    </row>
    <row r="1670" spans="1:7" ht="22.5" customHeight="1">
      <c r="A1670" s="138"/>
      <c r="B1670" s="280"/>
      <c r="C1670" s="129" t="s">
        <v>26</v>
      </c>
      <c r="D1670" s="129" t="s">
        <v>4</v>
      </c>
      <c r="E1670" s="168">
        <v>4.0000000000000001E-3</v>
      </c>
      <c r="F1670" s="122">
        <f>F1413</f>
        <v>500000</v>
      </c>
      <c r="G1670" s="122">
        <f t="shared" si="73"/>
        <v>2000</v>
      </c>
    </row>
    <row r="1671" spans="1:7" ht="22.5" customHeight="1">
      <c r="A1671" s="138"/>
      <c r="B1671" s="280"/>
      <c r="C1671" s="112" t="s">
        <v>370</v>
      </c>
      <c r="D1671" s="129" t="s">
        <v>173</v>
      </c>
      <c r="E1671" s="168">
        <v>1</v>
      </c>
      <c r="F1671" s="122">
        <f>F1649</f>
        <v>10000</v>
      </c>
      <c r="G1671" s="122">
        <f t="shared" si="73"/>
        <v>10000</v>
      </c>
    </row>
    <row r="1672" spans="1:7" ht="22.5" customHeight="1">
      <c r="A1672" s="138"/>
      <c r="B1672" s="280"/>
      <c r="C1672" s="263" t="s">
        <v>400</v>
      </c>
      <c r="D1672" s="264"/>
      <c r="E1672" s="264"/>
      <c r="F1672" s="265"/>
      <c r="G1672" s="122">
        <f>SUM(G1660:G1671)</f>
        <v>1129500</v>
      </c>
    </row>
    <row r="1673" spans="1:7" ht="22.5" customHeight="1">
      <c r="A1673" s="138"/>
      <c r="B1673" s="280"/>
      <c r="C1673" s="252" t="s">
        <v>529</v>
      </c>
      <c r="D1673" s="252"/>
      <c r="E1673" s="252"/>
      <c r="F1673" s="252"/>
      <c r="G1673" s="122">
        <f>G1652</f>
        <v>21000</v>
      </c>
    </row>
    <row r="1674" spans="1:7" ht="22.5" customHeight="1">
      <c r="A1674" s="138"/>
      <c r="B1674" s="280"/>
      <c r="C1674" s="252" t="s">
        <v>530</v>
      </c>
      <c r="D1674" s="252"/>
      <c r="E1674" s="252"/>
      <c r="F1674" s="252"/>
      <c r="G1674" s="122">
        <f>G1653</f>
        <v>190000</v>
      </c>
    </row>
    <row r="1675" spans="1:7" ht="22.5" customHeight="1">
      <c r="A1675" s="138"/>
      <c r="B1675" s="280"/>
      <c r="C1675" s="252" t="s">
        <v>531</v>
      </c>
      <c r="D1675" s="252"/>
      <c r="E1675" s="252"/>
      <c r="F1675" s="252"/>
      <c r="G1675" s="150">
        <f>(G1672+G1673+G1674)*8%</f>
        <v>107240</v>
      </c>
    </row>
    <row r="1676" spans="1:7" ht="22.5" customHeight="1">
      <c r="A1676" s="138"/>
      <c r="B1676" s="284"/>
      <c r="C1676" s="252" t="s">
        <v>532</v>
      </c>
      <c r="D1676" s="252"/>
      <c r="E1676" s="252"/>
      <c r="F1676" s="252"/>
      <c r="G1676" s="122">
        <f>SUM(G1672:G1675)</f>
        <v>1447740</v>
      </c>
    </row>
    <row r="1677" spans="1:7" ht="22.5" customHeight="1">
      <c r="A1677" s="159"/>
      <c r="C1677" s="147"/>
      <c r="D1677" s="147"/>
      <c r="E1677" s="193"/>
      <c r="F1677" s="147"/>
      <c r="G1677" s="148"/>
    </row>
    <row r="1678" spans="1:7" ht="22.5" customHeight="1">
      <c r="A1678" s="159"/>
      <c r="C1678" s="147"/>
      <c r="D1678" s="147"/>
      <c r="E1678" s="193"/>
      <c r="F1678" s="147"/>
      <c r="G1678" s="148"/>
    </row>
    <row r="1679" spans="1:7" ht="22.5" customHeight="1">
      <c r="A1679" s="159"/>
      <c r="C1679" s="147"/>
      <c r="D1679" s="147"/>
      <c r="E1679" s="193"/>
      <c r="F1679" s="147"/>
      <c r="G1679" s="148"/>
    </row>
    <row r="1680" spans="1:7" ht="22.5" customHeight="1">
      <c r="A1680" s="130" t="s">
        <v>283</v>
      </c>
      <c r="B1680" s="132" t="s">
        <v>168</v>
      </c>
      <c r="C1680" s="137" t="s">
        <v>169</v>
      </c>
      <c r="D1680" s="137" t="s">
        <v>170</v>
      </c>
      <c r="E1680" s="195" t="s">
        <v>306</v>
      </c>
      <c r="F1680" s="153" t="s">
        <v>437</v>
      </c>
      <c r="G1680" s="153" t="s">
        <v>438</v>
      </c>
    </row>
    <row r="1681" spans="1:7" ht="22.5" customHeight="1">
      <c r="A1681" s="137">
        <v>82</v>
      </c>
      <c r="B1681" s="279" t="s">
        <v>97</v>
      </c>
      <c r="C1681" s="129" t="s">
        <v>234</v>
      </c>
      <c r="D1681" s="129" t="s">
        <v>10</v>
      </c>
      <c r="E1681" s="168">
        <v>1</v>
      </c>
      <c r="F1681" s="122">
        <f>'مواد غذایی'!AL26</f>
        <v>900000</v>
      </c>
      <c r="G1681" s="122">
        <f t="shared" si="73"/>
        <v>900000</v>
      </c>
    </row>
    <row r="1682" spans="1:7" ht="22.5" customHeight="1">
      <c r="A1682" s="138"/>
      <c r="B1682" s="280"/>
      <c r="C1682" s="129" t="s">
        <v>5</v>
      </c>
      <c r="D1682" s="129" t="str">
        <f>"کيلوگرم"</f>
        <v>کيلوگرم</v>
      </c>
      <c r="E1682" s="168">
        <v>0.1</v>
      </c>
      <c r="F1682" s="122">
        <f>F1614</f>
        <v>250000</v>
      </c>
      <c r="G1682" s="122">
        <f t="shared" si="73"/>
        <v>25000</v>
      </c>
    </row>
    <row r="1683" spans="1:7" ht="22.5" customHeight="1">
      <c r="A1683" s="138"/>
      <c r="B1683" s="280"/>
      <c r="C1683" s="129" t="s">
        <v>150</v>
      </c>
      <c r="D1683" s="129" t="s">
        <v>292</v>
      </c>
      <c r="E1683" s="168">
        <v>0.06</v>
      </c>
      <c r="F1683" s="122">
        <f>F1358</f>
        <v>700000</v>
      </c>
      <c r="G1683" s="122">
        <f t="shared" si="73"/>
        <v>42000</v>
      </c>
    </row>
    <row r="1684" spans="1:7" ht="22.5" customHeight="1">
      <c r="A1684" s="138"/>
      <c r="B1684" s="280"/>
      <c r="C1684" s="129" t="str">
        <f>"نان لواش  بسته بندي 80 گرمي"</f>
        <v>نان لواش  بسته بندي 80 گرمي</v>
      </c>
      <c r="D1684" s="129" t="s">
        <v>10</v>
      </c>
      <c r="E1684" s="168">
        <v>2</v>
      </c>
      <c r="F1684" s="122">
        <f>F1664</f>
        <v>70000</v>
      </c>
      <c r="G1684" s="122">
        <f t="shared" si="73"/>
        <v>140000</v>
      </c>
    </row>
    <row r="1685" spans="1:7" ht="22.5" customHeight="1">
      <c r="A1685" s="138"/>
      <c r="B1685" s="280"/>
      <c r="C1685" s="263" t="s">
        <v>400</v>
      </c>
      <c r="D1685" s="264"/>
      <c r="E1685" s="264"/>
      <c r="F1685" s="265"/>
      <c r="G1685" s="122">
        <f>SUM(G1681:G1684)</f>
        <v>1107000</v>
      </c>
    </row>
    <row r="1686" spans="1:7" ht="22.5" customHeight="1">
      <c r="A1686" s="138"/>
      <c r="B1686" s="280"/>
      <c r="C1686" s="252" t="s">
        <v>529</v>
      </c>
      <c r="D1686" s="252"/>
      <c r="E1686" s="252"/>
      <c r="F1686" s="252"/>
      <c r="G1686" s="122">
        <f>G1673</f>
        <v>21000</v>
      </c>
    </row>
    <row r="1687" spans="1:7" ht="22.5" customHeight="1">
      <c r="A1687" s="138"/>
      <c r="B1687" s="280"/>
      <c r="C1687" s="252" t="s">
        <v>530</v>
      </c>
      <c r="D1687" s="252"/>
      <c r="E1687" s="252"/>
      <c r="F1687" s="252"/>
      <c r="G1687" s="122">
        <f>G1674</f>
        <v>190000</v>
      </c>
    </row>
    <row r="1688" spans="1:7" ht="22.5" customHeight="1">
      <c r="A1688" s="138"/>
      <c r="B1688" s="280"/>
      <c r="C1688" s="252" t="s">
        <v>531</v>
      </c>
      <c r="D1688" s="252"/>
      <c r="E1688" s="252"/>
      <c r="F1688" s="252"/>
      <c r="G1688" s="150">
        <f>(G1685+G1686+G1687)*8%</f>
        <v>105440</v>
      </c>
    </row>
    <row r="1689" spans="1:7" ht="22.5" customHeight="1">
      <c r="A1689" s="138"/>
      <c r="B1689" s="284"/>
      <c r="C1689" s="252" t="s">
        <v>532</v>
      </c>
      <c r="D1689" s="252"/>
      <c r="E1689" s="252"/>
      <c r="F1689" s="252"/>
      <c r="G1689" s="122">
        <f>SUM(G1685:G1688)</f>
        <v>1423440</v>
      </c>
    </row>
    <row r="1690" spans="1:7" ht="22.5" customHeight="1">
      <c r="A1690" s="159"/>
      <c r="C1690" s="147"/>
      <c r="D1690" s="147"/>
      <c r="E1690" s="193"/>
      <c r="F1690" s="147"/>
      <c r="G1690" s="148"/>
    </row>
    <row r="1691" spans="1:7" ht="22.5" customHeight="1">
      <c r="A1691" s="159"/>
      <c r="C1691" s="147"/>
      <c r="D1691" s="147"/>
      <c r="E1691" s="193"/>
      <c r="F1691" s="147"/>
      <c r="G1691" s="148"/>
    </row>
    <row r="1692" spans="1:7" ht="22.5" customHeight="1">
      <c r="A1692" s="159"/>
      <c r="C1692" s="147"/>
      <c r="D1692" s="147"/>
      <c r="E1692" s="193"/>
      <c r="F1692" s="147"/>
      <c r="G1692" s="148"/>
    </row>
    <row r="1693" spans="1:7" ht="22.5" customHeight="1">
      <c r="A1693" s="130" t="s">
        <v>283</v>
      </c>
      <c r="B1693" s="132" t="s">
        <v>168</v>
      </c>
      <c r="C1693" s="137" t="s">
        <v>169</v>
      </c>
      <c r="D1693" s="137" t="s">
        <v>170</v>
      </c>
      <c r="E1693" s="195" t="s">
        <v>306</v>
      </c>
      <c r="F1693" s="153" t="s">
        <v>437</v>
      </c>
      <c r="G1693" s="153" t="s">
        <v>438</v>
      </c>
    </row>
    <row r="1694" spans="1:7" ht="22.5" customHeight="1">
      <c r="A1694" s="137">
        <v>83</v>
      </c>
      <c r="B1694" s="279" t="s">
        <v>349</v>
      </c>
      <c r="C1694" s="129" t="s">
        <v>58</v>
      </c>
      <c r="D1694" s="129" t="str">
        <f>"کيلوگرم"</f>
        <v>کيلوگرم</v>
      </c>
      <c r="E1694" s="168">
        <v>0.18</v>
      </c>
      <c r="F1694" s="122">
        <v>1000000</v>
      </c>
      <c r="G1694" s="122">
        <f>F1694</f>
        <v>1000000</v>
      </c>
    </row>
    <row r="1695" spans="1:7" ht="22.5" customHeight="1">
      <c r="A1695" s="138"/>
      <c r="B1695" s="280"/>
      <c r="C1695" s="129" t="s">
        <v>367</v>
      </c>
      <c r="D1695" s="129" t="str">
        <f>"کيلوگرم"</f>
        <v>کيلوگرم</v>
      </c>
      <c r="E1695" s="168">
        <v>0.1</v>
      </c>
      <c r="F1695" s="122">
        <f>F1419</f>
        <v>40000</v>
      </c>
      <c r="G1695" s="122">
        <f t="shared" si="73"/>
        <v>4000</v>
      </c>
    </row>
    <row r="1696" spans="1:7" ht="22.5" customHeight="1">
      <c r="A1696" s="138"/>
      <c r="B1696" s="280"/>
      <c r="C1696" s="129" t="s">
        <v>165</v>
      </c>
      <c r="D1696" s="129" t="str">
        <f>"کيلوگرم"</f>
        <v>کيلوگرم</v>
      </c>
      <c r="E1696" s="168">
        <v>0.06</v>
      </c>
      <c r="F1696" s="122">
        <f>F1683</f>
        <v>700000</v>
      </c>
      <c r="G1696" s="122">
        <f t="shared" si="73"/>
        <v>42000</v>
      </c>
    </row>
    <row r="1697" spans="1:7" ht="22.5" customHeight="1">
      <c r="A1697" s="138"/>
      <c r="B1697" s="280"/>
      <c r="C1697" s="129" t="str">
        <f>"نان لواش  بسته بندي 80 گرمي"</f>
        <v>نان لواش  بسته بندي 80 گرمي</v>
      </c>
      <c r="D1697" s="129" t="s">
        <v>11</v>
      </c>
      <c r="E1697" s="168">
        <v>2</v>
      </c>
      <c r="F1697" s="122">
        <f>F1684</f>
        <v>70000</v>
      </c>
      <c r="G1697" s="122">
        <f t="shared" si="73"/>
        <v>140000</v>
      </c>
    </row>
    <row r="1698" spans="1:7" ht="22.5" customHeight="1">
      <c r="A1698" s="138"/>
      <c r="B1698" s="280"/>
      <c r="C1698" s="263" t="s">
        <v>400</v>
      </c>
      <c r="D1698" s="264"/>
      <c r="E1698" s="264"/>
      <c r="F1698" s="265"/>
      <c r="G1698" s="122">
        <f>SUM(G1694:G1697)</f>
        <v>1186000</v>
      </c>
    </row>
    <row r="1699" spans="1:7" ht="22.5" customHeight="1">
      <c r="A1699" s="138"/>
      <c r="B1699" s="280"/>
      <c r="C1699" s="252" t="s">
        <v>529</v>
      </c>
      <c r="D1699" s="252"/>
      <c r="E1699" s="252"/>
      <c r="F1699" s="252"/>
      <c r="G1699" s="122">
        <f>G1686</f>
        <v>21000</v>
      </c>
    </row>
    <row r="1700" spans="1:7" ht="22.5" customHeight="1">
      <c r="A1700" s="138"/>
      <c r="B1700" s="280"/>
      <c r="C1700" s="252" t="s">
        <v>530</v>
      </c>
      <c r="D1700" s="252"/>
      <c r="E1700" s="252"/>
      <c r="F1700" s="252"/>
      <c r="G1700" s="122">
        <f>G1687</f>
        <v>190000</v>
      </c>
    </row>
    <row r="1701" spans="1:7" ht="22.5" customHeight="1">
      <c r="A1701" s="138"/>
      <c r="B1701" s="280"/>
      <c r="C1701" s="252" t="s">
        <v>531</v>
      </c>
      <c r="D1701" s="252"/>
      <c r="E1701" s="252"/>
      <c r="F1701" s="252"/>
      <c r="G1701" s="150">
        <f>(G1698+G1699+G1700)*8%</f>
        <v>111760</v>
      </c>
    </row>
    <row r="1702" spans="1:7" ht="22.5" customHeight="1">
      <c r="A1702" s="138"/>
      <c r="B1702" s="284"/>
      <c r="C1702" s="252" t="s">
        <v>532</v>
      </c>
      <c r="D1702" s="252"/>
      <c r="E1702" s="252"/>
      <c r="F1702" s="252"/>
      <c r="G1702" s="122">
        <f>SUM(G1698:G1701)</f>
        <v>1508760</v>
      </c>
    </row>
    <row r="1703" spans="1:7" ht="22.5" customHeight="1">
      <c r="A1703" s="159"/>
      <c r="C1703" s="147"/>
      <c r="D1703" s="147"/>
      <c r="E1703" s="193"/>
      <c r="F1703" s="147"/>
      <c r="G1703" s="148"/>
    </row>
    <row r="1704" spans="1:7" ht="22.5" customHeight="1">
      <c r="A1704" s="159"/>
      <c r="C1704" s="147"/>
      <c r="D1704" s="147"/>
      <c r="E1704" s="193"/>
      <c r="F1704" s="147"/>
      <c r="G1704" s="148"/>
    </row>
    <row r="1705" spans="1:7" ht="22.5" customHeight="1">
      <c r="A1705" s="159"/>
      <c r="C1705" s="147"/>
      <c r="D1705" s="147"/>
      <c r="E1705" s="193"/>
      <c r="F1705" s="147"/>
      <c r="G1705" s="148"/>
    </row>
    <row r="1706" spans="1:7" ht="22.5" customHeight="1">
      <c r="A1706" s="130" t="s">
        <v>283</v>
      </c>
      <c r="B1706" s="132" t="s">
        <v>168</v>
      </c>
      <c r="C1706" s="137" t="s">
        <v>169</v>
      </c>
      <c r="D1706" s="137" t="s">
        <v>170</v>
      </c>
      <c r="E1706" s="195" t="s">
        <v>306</v>
      </c>
      <c r="F1706" s="153" t="s">
        <v>437</v>
      </c>
      <c r="G1706" s="153" t="s">
        <v>438</v>
      </c>
    </row>
    <row r="1707" spans="1:7" ht="22.5" customHeight="1">
      <c r="A1707" s="137">
        <v>84</v>
      </c>
      <c r="B1707" s="266" t="s">
        <v>368</v>
      </c>
      <c r="C1707" s="129" t="str">
        <f>"برنج ايراني درجه 1"</f>
        <v>برنج ايراني درجه 1</v>
      </c>
      <c r="D1707" s="129" t="str">
        <f>"کيلوگرم"</f>
        <v>کيلوگرم</v>
      </c>
      <c r="E1707" s="168">
        <v>0.05</v>
      </c>
      <c r="F1707" s="122">
        <f>F1661</f>
        <v>900000</v>
      </c>
      <c r="G1707" s="122">
        <f t="shared" si="73"/>
        <v>45000</v>
      </c>
    </row>
    <row r="1708" spans="1:7" ht="22.5" customHeight="1">
      <c r="A1708" s="138"/>
      <c r="B1708" s="267"/>
      <c r="C1708" s="129" t="s">
        <v>8</v>
      </c>
      <c r="D1708" s="129" t="str">
        <f>"کيلوگرم"</f>
        <v>کيلوگرم</v>
      </c>
      <c r="E1708" s="168">
        <v>0.05</v>
      </c>
      <c r="F1708" s="122">
        <f>F1206</f>
        <v>1000000</v>
      </c>
      <c r="G1708" s="122">
        <f t="shared" si="73"/>
        <v>50000</v>
      </c>
    </row>
    <row r="1709" spans="1:7" ht="22.5" customHeight="1">
      <c r="A1709" s="138"/>
      <c r="B1709" s="267"/>
      <c r="C1709" s="129" t="s">
        <v>37</v>
      </c>
      <c r="D1709" s="129" t="str">
        <f>"کيلوگرم"</f>
        <v>کيلوگرم</v>
      </c>
      <c r="E1709" s="168">
        <v>0.02</v>
      </c>
      <c r="F1709" s="122">
        <f>F1107</f>
        <v>100000</v>
      </c>
      <c r="G1709" s="122">
        <f t="shared" si="73"/>
        <v>2000</v>
      </c>
    </row>
    <row r="1710" spans="1:7" ht="22.5" customHeight="1">
      <c r="A1710" s="138"/>
      <c r="B1710" s="267"/>
      <c r="C1710" s="129" t="s">
        <v>61</v>
      </c>
      <c r="D1710" s="129" t="s">
        <v>10</v>
      </c>
      <c r="E1710" s="168">
        <v>2</v>
      </c>
      <c r="F1710" s="122">
        <f>F1642</f>
        <v>70000</v>
      </c>
      <c r="G1710" s="122">
        <f t="shared" si="73"/>
        <v>140000</v>
      </c>
    </row>
    <row r="1711" spans="1:7" ht="22.5" customHeight="1">
      <c r="A1711" s="138"/>
      <c r="B1711" s="267"/>
      <c r="C1711" s="129" t="s">
        <v>425</v>
      </c>
      <c r="D1711" s="129" t="str">
        <f>"کيلوگرم"</f>
        <v>کيلوگرم</v>
      </c>
      <c r="E1711" s="168">
        <v>0.01</v>
      </c>
      <c r="F1711" s="122">
        <f>'مواد غذایی'!H12</f>
        <v>12000000</v>
      </c>
      <c r="G1711" s="122">
        <f t="shared" si="73"/>
        <v>120000</v>
      </c>
    </row>
    <row r="1712" spans="1:7" ht="22.5" customHeight="1">
      <c r="A1712" s="138"/>
      <c r="B1712" s="267"/>
      <c r="C1712" s="129" t="s">
        <v>426</v>
      </c>
      <c r="D1712" s="129" t="str">
        <f>"کيلوگرم"</f>
        <v>کيلوگرم</v>
      </c>
      <c r="E1712" s="168">
        <v>0.01</v>
      </c>
      <c r="F1712" s="122">
        <f>'مواد غذایی'!H13</f>
        <v>10000000</v>
      </c>
      <c r="G1712" s="122">
        <f t="shared" si="73"/>
        <v>100000</v>
      </c>
    </row>
    <row r="1713" spans="1:7" ht="22.5" customHeight="1">
      <c r="A1713" s="138"/>
      <c r="B1713" s="267"/>
      <c r="C1713" s="129" t="s">
        <v>2</v>
      </c>
      <c r="D1713" s="129" t="str">
        <f>"کيلوگرم"</f>
        <v>کيلوگرم</v>
      </c>
      <c r="E1713" s="168">
        <v>1E-3</v>
      </c>
      <c r="F1713" s="122">
        <f>F1416</f>
        <v>700000</v>
      </c>
      <c r="G1713" s="122">
        <f t="shared" si="73"/>
        <v>700</v>
      </c>
    </row>
    <row r="1714" spans="1:7" ht="22.5" customHeight="1">
      <c r="A1714" s="138"/>
      <c r="B1714" s="267"/>
      <c r="C1714" s="129" t="s">
        <v>15</v>
      </c>
      <c r="D1714" s="129" t="s">
        <v>16</v>
      </c>
      <c r="E1714" s="168">
        <v>1E-4</v>
      </c>
      <c r="F1714" s="122">
        <f>F1324</f>
        <v>30000</v>
      </c>
      <c r="G1714" s="122">
        <f>F1714</f>
        <v>30000</v>
      </c>
    </row>
    <row r="1715" spans="1:7" ht="22.5" customHeight="1">
      <c r="A1715" s="138"/>
      <c r="B1715" s="267"/>
      <c r="C1715" s="112" t="s">
        <v>370</v>
      </c>
      <c r="D1715" s="129" t="s">
        <v>173</v>
      </c>
      <c r="E1715" s="168">
        <v>1</v>
      </c>
      <c r="F1715" s="122">
        <f>F1671</f>
        <v>10000</v>
      </c>
      <c r="G1715" s="122">
        <f t="shared" si="73"/>
        <v>10000</v>
      </c>
    </row>
    <row r="1716" spans="1:7" ht="22.5" customHeight="1">
      <c r="A1716" s="138"/>
      <c r="B1716" s="267"/>
      <c r="C1716" s="263" t="s">
        <v>400</v>
      </c>
      <c r="D1716" s="264"/>
      <c r="E1716" s="264"/>
      <c r="F1716" s="265"/>
      <c r="G1716" s="122">
        <f>SUM(G1707:G1715)</f>
        <v>497700</v>
      </c>
    </row>
    <row r="1717" spans="1:7" ht="22.5" customHeight="1">
      <c r="A1717" s="138"/>
      <c r="B1717" s="267"/>
      <c r="C1717" s="252" t="s">
        <v>529</v>
      </c>
      <c r="D1717" s="252"/>
      <c r="E1717" s="252"/>
      <c r="F1717" s="252"/>
      <c r="G1717" s="122">
        <f>G1699</f>
        <v>21000</v>
      </c>
    </row>
    <row r="1718" spans="1:7" ht="22.5" customHeight="1">
      <c r="A1718" s="138"/>
      <c r="B1718" s="267"/>
      <c r="C1718" s="252" t="s">
        <v>530</v>
      </c>
      <c r="D1718" s="252"/>
      <c r="E1718" s="252"/>
      <c r="F1718" s="252"/>
      <c r="G1718" s="122">
        <f>G1700</f>
        <v>190000</v>
      </c>
    </row>
    <row r="1719" spans="1:7" ht="22.5" customHeight="1">
      <c r="A1719" s="138"/>
      <c r="B1719" s="267"/>
      <c r="C1719" s="252" t="s">
        <v>531</v>
      </c>
      <c r="D1719" s="252"/>
      <c r="E1719" s="252"/>
      <c r="F1719" s="252"/>
      <c r="G1719" s="150">
        <f>(G1716+G1717+G1718)*8%</f>
        <v>56696</v>
      </c>
    </row>
    <row r="1720" spans="1:7" ht="22.5" customHeight="1">
      <c r="A1720" s="138"/>
      <c r="B1720" s="270"/>
      <c r="C1720" s="252" t="s">
        <v>532</v>
      </c>
      <c r="D1720" s="252"/>
      <c r="E1720" s="252"/>
      <c r="F1720" s="252"/>
      <c r="G1720" s="122">
        <f>SUM(G1716:G1719)</f>
        <v>765396</v>
      </c>
    </row>
    <row r="1721" spans="1:7" ht="22.5" customHeight="1">
      <c r="A1721" s="159"/>
      <c r="C1721" s="147"/>
      <c r="D1721" s="147"/>
      <c r="E1721" s="193"/>
      <c r="F1721" s="147"/>
      <c r="G1721" s="148"/>
    </row>
    <row r="1722" spans="1:7" ht="22.5" customHeight="1">
      <c r="A1722" s="159"/>
      <c r="C1722" s="147"/>
      <c r="D1722" s="147"/>
      <c r="E1722" s="193"/>
      <c r="F1722" s="147"/>
      <c r="G1722" s="148"/>
    </row>
    <row r="1723" spans="1:7" ht="22.5" customHeight="1">
      <c r="A1723" s="159"/>
      <c r="C1723" s="147"/>
      <c r="D1723" s="147"/>
      <c r="E1723" s="193"/>
      <c r="F1723" s="147"/>
      <c r="G1723" s="148"/>
    </row>
    <row r="1724" spans="1:7" ht="22.5" customHeight="1">
      <c r="A1724" s="159"/>
      <c r="C1724" s="147"/>
      <c r="D1724" s="147"/>
      <c r="E1724" s="193"/>
      <c r="F1724" s="148"/>
      <c r="G1724" s="148"/>
    </row>
    <row r="1725" spans="1:7" ht="22.5" customHeight="1">
      <c r="A1725" s="242" t="s">
        <v>260</v>
      </c>
      <c r="B1725" s="243"/>
      <c r="C1725" s="243"/>
      <c r="D1725" s="243"/>
      <c r="E1725" s="243"/>
      <c r="F1725" s="243"/>
      <c r="G1725" s="244"/>
    </row>
    <row r="1726" spans="1:7" ht="22.5" customHeight="1">
      <c r="A1726" s="130" t="s">
        <v>283</v>
      </c>
      <c r="B1726" s="132" t="s">
        <v>168</v>
      </c>
      <c r="C1726" s="137" t="s">
        <v>169</v>
      </c>
      <c r="D1726" s="137" t="s">
        <v>170</v>
      </c>
      <c r="E1726" s="195" t="s">
        <v>306</v>
      </c>
      <c r="F1726" s="153" t="s">
        <v>437</v>
      </c>
      <c r="G1726" s="153" t="s">
        <v>438</v>
      </c>
    </row>
    <row r="1727" spans="1:7" ht="22.5" customHeight="1">
      <c r="A1727" s="137">
        <v>85</v>
      </c>
      <c r="B1727" s="266" t="s">
        <v>151</v>
      </c>
      <c r="C1727" s="129" t="s">
        <v>61</v>
      </c>
      <c r="D1727" s="129" t="s">
        <v>10</v>
      </c>
      <c r="E1727" s="168">
        <v>2</v>
      </c>
      <c r="F1727" s="122">
        <f>F1710</f>
        <v>70000</v>
      </c>
      <c r="G1727" s="122">
        <f t="shared" ref="G1727:G1863" si="74">F1727*E1727</f>
        <v>140000</v>
      </c>
    </row>
    <row r="1728" spans="1:7" ht="22.5" customHeight="1">
      <c r="A1728" s="138"/>
      <c r="B1728" s="267"/>
      <c r="C1728" s="129" t="s">
        <v>81</v>
      </c>
      <c r="D1728" s="129" t="str">
        <f>"کيلوگرم"</f>
        <v>کيلوگرم</v>
      </c>
      <c r="E1728" s="168">
        <v>0.05</v>
      </c>
      <c r="F1728" s="122">
        <f>F1696</f>
        <v>700000</v>
      </c>
      <c r="G1728" s="122">
        <f t="shared" si="74"/>
        <v>35000</v>
      </c>
    </row>
    <row r="1729" spans="1:7" ht="22.5" customHeight="1">
      <c r="A1729" s="138"/>
      <c r="B1729" s="267"/>
      <c r="C1729" s="129" t="s">
        <v>419</v>
      </c>
      <c r="D1729" s="129" t="str">
        <f>"کيلوگرم"</f>
        <v>کيلوگرم</v>
      </c>
      <c r="E1729" s="168">
        <v>0.1</v>
      </c>
      <c r="F1729" s="122">
        <f>F1344</f>
        <v>250000</v>
      </c>
      <c r="G1729" s="122">
        <f t="shared" si="74"/>
        <v>25000</v>
      </c>
    </row>
    <row r="1730" spans="1:7" ht="22.5" customHeight="1">
      <c r="A1730" s="138"/>
      <c r="B1730" s="267"/>
      <c r="C1730" s="129" t="s">
        <v>134</v>
      </c>
      <c r="D1730" s="129" t="s">
        <v>10</v>
      </c>
      <c r="E1730" s="171">
        <v>1</v>
      </c>
      <c r="F1730" s="122">
        <f>'مواد غذایی'!AL64</f>
        <v>25000</v>
      </c>
      <c r="G1730" s="122">
        <f t="shared" si="74"/>
        <v>25000</v>
      </c>
    </row>
    <row r="1731" spans="1:7" ht="22.5" customHeight="1">
      <c r="A1731" s="138"/>
      <c r="B1731" s="267"/>
      <c r="C1731" s="129" t="s">
        <v>107</v>
      </c>
      <c r="D1731" s="129" t="s">
        <v>10</v>
      </c>
      <c r="E1731" s="168">
        <v>1</v>
      </c>
      <c r="F1731" s="122">
        <f>'مواد غذایی'!AQ15</f>
        <v>7000</v>
      </c>
      <c r="G1731" s="122">
        <f t="shared" si="74"/>
        <v>7000</v>
      </c>
    </row>
    <row r="1732" spans="1:7" ht="22.5" customHeight="1">
      <c r="A1732" s="138"/>
      <c r="B1732" s="267"/>
      <c r="C1732" s="129" t="s">
        <v>114</v>
      </c>
      <c r="D1732" s="129" t="s">
        <v>10</v>
      </c>
      <c r="E1732" s="168">
        <v>1</v>
      </c>
      <c r="F1732" s="122">
        <f>F1445</f>
        <v>50000</v>
      </c>
      <c r="G1732" s="122">
        <f t="shared" si="74"/>
        <v>50000</v>
      </c>
    </row>
    <row r="1733" spans="1:7" ht="22.5" customHeight="1">
      <c r="A1733" s="138"/>
      <c r="B1733" s="267"/>
      <c r="C1733" s="129" t="s">
        <v>5</v>
      </c>
      <c r="D1733" s="129" t="str">
        <f>"کيلوگرم"</f>
        <v>کيلوگرم</v>
      </c>
      <c r="E1733" s="168">
        <v>0.1</v>
      </c>
      <c r="F1733" s="122">
        <f>F1682</f>
        <v>250000</v>
      </c>
      <c r="G1733" s="122">
        <f t="shared" si="74"/>
        <v>25000</v>
      </c>
    </row>
    <row r="1734" spans="1:7" ht="22.5" customHeight="1">
      <c r="A1734" s="138"/>
      <c r="B1734" s="267"/>
      <c r="C1734" s="129" t="str">
        <f>"نان لواش  بسته بندي 80 گرمي"</f>
        <v>نان لواش  بسته بندي 80 گرمي</v>
      </c>
      <c r="D1734" s="129" t="s">
        <v>10</v>
      </c>
      <c r="E1734" s="168">
        <v>2</v>
      </c>
      <c r="F1734" s="122">
        <f>F1697</f>
        <v>70000</v>
      </c>
      <c r="G1734" s="122">
        <f t="shared" si="74"/>
        <v>140000</v>
      </c>
    </row>
    <row r="1735" spans="1:7" ht="22.5" customHeight="1">
      <c r="A1735" s="138"/>
      <c r="B1735" s="267"/>
      <c r="C1735" s="263" t="s">
        <v>400</v>
      </c>
      <c r="D1735" s="264"/>
      <c r="E1735" s="264"/>
      <c r="F1735" s="265"/>
      <c r="G1735" s="122">
        <f>SUM(G1727:G1734)</f>
        <v>447000</v>
      </c>
    </row>
    <row r="1736" spans="1:7" ht="22.5" customHeight="1">
      <c r="A1736" s="138"/>
      <c r="B1736" s="267"/>
      <c r="C1736" s="252" t="s">
        <v>529</v>
      </c>
      <c r="D1736" s="252"/>
      <c r="E1736" s="252"/>
      <c r="F1736" s="252"/>
      <c r="G1736" s="122">
        <f>G1717</f>
        <v>21000</v>
      </c>
    </row>
    <row r="1737" spans="1:7" ht="22.5" customHeight="1">
      <c r="A1737" s="138"/>
      <c r="B1737" s="267"/>
      <c r="C1737" s="252" t="s">
        <v>530</v>
      </c>
      <c r="D1737" s="252"/>
      <c r="E1737" s="252"/>
      <c r="F1737" s="252"/>
      <c r="G1737" s="122">
        <f>G1718</f>
        <v>190000</v>
      </c>
    </row>
    <row r="1738" spans="1:7" ht="22.5" customHeight="1">
      <c r="A1738" s="138"/>
      <c r="B1738" s="267"/>
      <c r="C1738" s="252" t="s">
        <v>531</v>
      </c>
      <c r="D1738" s="252"/>
      <c r="E1738" s="252"/>
      <c r="F1738" s="252"/>
      <c r="G1738" s="150">
        <f>(G1735+G1736+G1737)*8%</f>
        <v>52640</v>
      </c>
    </row>
    <row r="1739" spans="1:7" ht="22.5" customHeight="1">
      <c r="A1739" s="138"/>
      <c r="B1739" s="270"/>
      <c r="C1739" s="252" t="s">
        <v>532</v>
      </c>
      <c r="D1739" s="252"/>
      <c r="E1739" s="252"/>
      <c r="F1739" s="252"/>
      <c r="G1739" s="122">
        <f>SUM(G1735:G1738)</f>
        <v>710640</v>
      </c>
    </row>
    <row r="1740" spans="1:7" ht="22.5" customHeight="1">
      <c r="A1740" s="159"/>
      <c r="C1740" s="147"/>
      <c r="D1740" s="147"/>
      <c r="E1740" s="193"/>
      <c r="F1740" s="147"/>
      <c r="G1740" s="148"/>
    </row>
    <row r="1741" spans="1:7" ht="22.5" customHeight="1">
      <c r="A1741" s="159"/>
      <c r="C1741" s="147"/>
      <c r="D1741" s="147"/>
      <c r="E1741" s="193"/>
      <c r="F1741" s="147"/>
      <c r="G1741" s="148"/>
    </row>
    <row r="1742" spans="1:7" ht="22.5" customHeight="1">
      <c r="A1742" s="159"/>
      <c r="C1742" s="147"/>
      <c r="D1742" s="147"/>
      <c r="E1742" s="193"/>
      <c r="F1742" s="147"/>
      <c r="G1742" s="148"/>
    </row>
    <row r="1743" spans="1:7" ht="22.5" customHeight="1">
      <c r="A1743" s="130" t="s">
        <v>283</v>
      </c>
      <c r="B1743" s="132" t="s">
        <v>168</v>
      </c>
      <c r="C1743" s="137" t="s">
        <v>169</v>
      </c>
      <c r="D1743" s="137" t="s">
        <v>170</v>
      </c>
      <c r="E1743" s="195" t="s">
        <v>306</v>
      </c>
      <c r="F1743" s="153" t="s">
        <v>437</v>
      </c>
      <c r="G1743" s="153" t="s">
        <v>438</v>
      </c>
    </row>
    <row r="1744" spans="1:7" ht="22.5" customHeight="1">
      <c r="A1744" s="137">
        <v>86</v>
      </c>
      <c r="B1744" s="279" t="s">
        <v>143</v>
      </c>
      <c r="C1744" s="129" t="s">
        <v>82</v>
      </c>
      <c r="D1744" s="129" t="s">
        <v>10</v>
      </c>
      <c r="E1744" s="168">
        <v>1</v>
      </c>
      <c r="F1744" s="122">
        <f>'مواد غذایی'!AQ4</f>
        <v>30000</v>
      </c>
      <c r="G1744" s="122">
        <f t="shared" si="74"/>
        <v>30000</v>
      </c>
    </row>
    <row r="1745" spans="1:7" ht="22.5" customHeight="1">
      <c r="A1745" s="138"/>
      <c r="B1745" s="280"/>
      <c r="C1745" s="129" t="s">
        <v>137</v>
      </c>
      <c r="D1745" s="129" t="s">
        <v>10</v>
      </c>
      <c r="E1745" s="168">
        <v>1</v>
      </c>
      <c r="F1745" s="122">
        <f>'مواد غذایی'!AQ13</f>
        <v>5000</v>
      </c>
      <c r="G1745" s="122">
        <f t="shared" si="74"/>
        <v>5000</v>
      </c>
    </row>
    <row r="1746" spans="1:7" ht="22.5" customHeight="1">
      <c r="A1746" s="138"/>
      <c r="B1746" s="280"/>
      <c r="C1746" s="129" t="s">
        <v>138</v>
      </c>
      <c r="D1746" s="129" t="s">
        <v>10</v>
      </c>
      <c r="E1746" s="168">
        <v>2</v>
      </c>
      <c r="F1746" s="122">
        <f>'مواد غذایی'!AL39</f>
        <v>25000</v>
      </c>
      <c r="G1746" s="122">
        <f t="shared" si="74"/>
        <v>50000</v>
      </c>
    </row>
    <row r="1747" spans="1:7" ht="22.5" customHeight="1">
      <c r="A1747" s="138"/>
      <c r="B1747" s="280"/>
      <c r="C1747" s="129" t="s">
        <v>141</v>
      </c>
      <c r="D1747" s="129" t="s">
        <v>10</v>
      </c>
      <c r="E1747" s="168">
        <v>2</v>
      </c>
      <c r="F1747" s="122">
        <f>'مواد غذایی'!AL48</f>
        <v>30000</v>
      </c>
      <c r="G1747" s="122">
        <f t="shared" si="74"/>
        <v>60000</v>
      </c>
    </row>
    <row r="1748" spans="1:7" ht="22.5" customHeight="1">
      <c r="A1748" s="138"/>
      <c r="B1748" s="280"/>
      <c r="C1748" s="129" t="str">
        <f>"نان لواش  بسته بندي 80 گرمي"</f>
        <v>نان لواش  بسته بندي 80 گرمي</v>
      </c>
      <c r="D1748" s="129" t="s">
        <v>10</v>
      </c>
      <c r="E1748" s="168">
        <v>1</v>
      </c>
      <c r="F1748" s="122">
        <f>F1734</f>
        <v>70000</v>
      </c>
      <c r="G1748" s="122">
        <f t="shared" si="74"/>
        <v>70000</v>
      </c>
    </row>
    <row r="1749" spans="1:7" ht="22.5" customHeight="1">
      <c r="A1749" s="138"/>
      <c r="B1749" s="280"/>
      <c r="C1749" s="263" t="s">
        <v>400</v>
      </c>
      <c r="D1749" s="264"/>
      <c r="E1749" s="264"/>
      <c r="F1749" s="265"/>
      <c r="G1749" s="122">
        <f>SUM(G1744:G1748)</f>
        <v>215000</v>
      </c>
    </row>
    <row r="1750" spans="1:7" ht="22.5" customHeight="1">
      <c r="A1750" s="138"/>
      <c r="B1750" s="280"/>
      <c r="C1750" s="252" t="s">
        <v>529</v>
      </c>
      <c r="D1750" s="252"/>
      <c r="E1750" s="252"/>
      <c r="F1750" s="252"/>
      <c r="G1750" s="122">
        <f>G1717</f>
        <v>21000</v>
      </c>
    </row>
    <row r="1751" spans="1:7" ht="22.5" customHeight="1">
      <c r="A1751" s="138"/>
      <c r="B1751" s="280"/>
      <c r="C1751" s="252" t="s">
        <v>530</v>
      </c>
      <c r="D1751" s="252"/>
      <c r="E1751" s="252"/>
      <c r="F1751" s="252"/>
      <c r="G1751" s="122">
        <f>G1737</f>
        <v>190000</v>
      </c>
    </row>
    <row r="1752" spans="1:7" ht="22.5" customHeight="1">
      <c r="A1752" s="138"/>
      <c r="B1752" s="280"/>
      <c r="C1752" s="252" t="s">
        <v>531</v>
      </c>
      <c r="D1752" s="252"/>
      <c r="E1752" s="252"/>
      <c r="F1752" s="252"/>
      <c r="G1752" s="150">
        <f>(G1749+G1750+G1751)*8%</f>
        <v>34080</v>
      </c>
    </row>
    <row r="1753" spans="1:7" ht="22.5" customHeight="1">
      <c r="A1753" s="138"/>
      <c r="B1753" s="284"/>
      <c r="C1753" s="252" t="s">
        <v>532</v>
      </c>
      <c r="D1753" s="252"/>
      <c r="E1753" s="252"/>
      <c r="F1753" s="252"/>
      <c r="G1753" s="122">
        <f>SUM(G1749:G1752)</f>
        <v>460080</v>
      </c>
    </row>
    <row r="1754" spans="1:7" ht="22.5" customHeight="1">
      <c r="A1754" s="159"/>
      <c r="C1754" s="147"/>
      <c r="D1754" s="147"/>
      <c r="E1754" s="193"/>
      <c r="F1754" s="147"/>
      <c r="G1754" s="148"/>
    </row>
    <row r="1755" spans="1:7" ht="22.5" customHeight="1">
      <c r="A1755" s="159"/>
      <c r="C1755" s="147"/>
      <c r="D1755" s="147"/>
      <c r="E1755" s="193"/>
      <c r="F1755" s="147"/>
      <c r="G1755" s="148"/>
    </row>
    <row r="1756" spans="1:7" ht="22.5" customHeight="1">
      <c r="A1756" s="159"/>
      <c r="C1756" s="147"/>
      <c r="D1756" s="147"/>
      <c r="E1756" s="193"/>
      <c r="F1756" s="147"/>
      <c r="G1756" s="148"/>
    </row>
    <row r="1757" spans="1:7" ht="22.5" customHeight="1">
      <c r="A1757" s="130" t="s">
        <v>283</v>
      </c>
      <c r="B1757" s="132" t="s">
        <v>168</v>
      </c>
      <c r="C1757" s="137" t="s">
        <v>169</v>
      </c>
      <c r="D1757" s="137" t="s">
        <v>170</v>
      </c>
      <c r="E1757" s="195" t="s">
        <v>306</v>
      </c>
      <c r="F1757" s="153" t="s">
        <v>437</v>
      </c>
      <c r="G1757" s="153" t="s">
        <v>438</v>
      </c>
    </row>
    <row r="1758" spans="1:7" ht="22.5" customHeight="1">
      <c r="A1758" s="137">
        <v>87</v>
      </c>
      <c r="B1758" s="279" t="s">
        <v>145</v>
      </c>
      <c r="C1758" s="129" t="s">
        <v>82</v>
      </c>
      <c r="D1758" s="129" t="s">
        <v>10</v>
      </c>
      <c r="E1758" s="168">
        <v>1</v>
      </c>
      <c r="F1758" s="122">
        <f>F1744</f>
        <v>30000</v>
      </c>
      <c r="G1758" s="122">
        <f t="shared" si="74"/>
        <v>30000</v>
      </c>
    </row>
    <row r="1759" spans="1:7" ht="22.5" customHeight="1">
      <c r="A1759" s="138"/>
      <c r="B1759" s="280"/>
      <c r="C1759" s="129" t="s">
        <v>135</v>
      </c>
      <c r="D1759" s="129" t="s">
        <v>10</v>
      </c>
      <c r="E1759" s="168">
        <v>2</v>
      </c>
      <c r="F1759" s="122">
        <f>'مواد غذایی'!AL37</f>
        <v>100000</v>
      </c>
      <c r="G1759" s="122">
        <f t="shared" si="74"/>
        <v>200000</v>
      </c>
    </row>
    <row r="1760" spans="1:7" ht="22.5" customHeight="1">
      <c r="A1760" s="138"/>
      <c r="B1760" s="280"/>
      <c r="C1760" s="129" t="s">
        <v>137</v>
      </c>
      <c r="D1760" s="129" t="s">
        <v>10</v>
      </c>
      <c r="E1760" s="168">
        <v>1</v>
      </c>
      <c r="F1760" s="122">
        <f>F1745</f>
        <v>5000</v>
      </c>
      <c r="G1760" s="122">
        <f t="shared" si="74"/>
        <v>5000</v>
      </c>
    </row>
    <row r="1761" spans="1:7" ht="22.5" customHeight="1">
      <c r="A1761" s="138"/>
      <c r="B1761" s="280"/>
      <c r="C1761" s="129" t="s">
        <v>138</v>
      </c>
      <c r="D1761" s="129" t="s">
        <v>10</v>
      </c>
      <c r="E1761" s="168">
        <v>2</v>
      </c>
      <c r="F1761" s="122">
        <f>F1746</f>
        <v>25000</v>
      </c>
      <c r="G1761" s="122">
        <f t="shared" si="74"/>
        <v>50000</v>
      </c>
    </row>
    <row r="1762" spans="1:7" ht="22.5" customHeight="1">
      <c r="A1762" s="138"/>
      <c r="B1762" s="280"/>
      <c r="C1762" s="129" t="str">
        <f>"نان لواش  بسته بندي 80 گرمي"</f>
        <v>نان لواش  بسته بندي 80 گرمي</v>
      </c>
      <c r="D1762" s="129" t="s">
        <v>10</v>
      </c>
      <c r="E1762" s="168">
        <v>2</v>
      </c>
      <c r="F1762" s="122">
        <f>F1748</f>
        <v>70000</v>
      </c>
      <c r="G1762" s="122">
        <f t="shared" si="74"/>
        <v>140000</v>
      </c>
    </row>
    <row r="1763" spans="1:7" ht="22.5" customHeight="1">
      <c r="A1763" s="138"/>
      <c r="B1763" s="280"/>
      <c r="C1763" s="263" t="s">
        <v>400</v>
      </c>
      <c r="D1763" s="264"/>
      <c r="E1763" s="264"/>
      <c r="F1763" s="265"/>
      <c r="G1763" s="122">
        <f>SUM(G1758:G1762)</f>
        <v>425000</v>
      </c>
    </row>
    <row r="1764" spans="1:7" ht="22.5" customHeight="1">
      <c r="A1764" s="138"/>
      <c r="B1764" s="280"/>
      <c r="C1764" s="252" t="s">
        <v>529</v>
      </c>
      <c r="D1764" s="252"/>
      <c r="E1764" s="252"/>
      <c r="F1764" s="252"/>
      <c r="G1764" s="122">
        <f>G1750</f>
        <v>21000</v>
      </c>
    </row>
    <row r="1765" spans="1:7" ht="22.5" customHeight="1">
      <c r="A1765" s="138"/>
      <c r="B1765" s="280"/>
      <c r="C1765" s="252" t="s">
        <v>530</v>
      </c>
      <c r="D1765" s="252"/>
      <c r="E1765" s="252"/>
      <c r="F1765" s="252"/>
      <c r="G1765" s="122">
        <f>G1751</f>
        <v>190000</v>
      </c>
    </row>
    <row r="1766" spans="1:7" ht="22.5" customHeight="1">
      <c r="A1766" s="138"/>
      <c r="B1766" s="280"/>
      <c r="C1766" s="252" t="s">
        <v>531</v>
      </c>
      <c r="D1766" s="252"/>
      <c r="E1766" s="252"/>
      <c r="F1766" s="252"/>
      <c r="G1766" s="150">
        <f>(G1763+G1764+G1765)*8%</f>
        <v>50880</v>
      </c>
    </row>
    <row r="1767" spans="1:7" ht="22.5" customHeight="1">
      <c r="A1767" s="138"/>
      <c r="B1767" s="284"/>
      <c r="C1767" s="252" t="s">
        <v>532</v>
      </c>
      <c r="D1767" s="252"/>
      <c r="E1767" s="252"/>
      <c r="F1767" s="252"/>
      <c r="G1767" s="122">
        <f>SUM(G1763:G1766)</f>
        <v>686880</v>
      </c>
    </row>
    <row r="1768" spans="1:7" ht="22.5" customHeight="1">
      <c r="A1768" s="159"/>
      <c r="C1768" s="147"/>
      <c r="D1768" s="147"/>
      <c r="E1768" s="193"/>
      <c r="F1768" s="147"/>
      <c r="G1768" s="148"/>
    </row>
    <row r="1769" spans="1:7" ht="22.5" customHeight="1">
      <c r="A1769" s="159"/>
      <c r="C1769" s="147"/>
      <c r="D1769" s="147"/>
      <c r="E1769" s="193"/>
      <c r="F1769" s="147"/>
      <c r="G1769" s="148"/>
    </row>
    <row r="1770" spans="1:7" ht="22.5" customHeight="1">
      <c r="A1770" s="159"/>
      <c r="C1770" s="147"/>
      <c r="D1770" s="147"/>
      <c r="E1770" s="193"/>
      <c r="F1770" s="147"/>
      <c r="G1770" s="148"/>
    </row>
    <row r="1771" spans="1:7" ht="22.5" customHeight="1">
      <c r="A1771" s="130" t="s">
        <v>283</v>
      </c>
      <c r="B1771" s="132" t="s">
        <v>168</v>
      </c>
      <c r="C1771" s="137" t="s">
        <v>169</v>
      </c>
      <c r="D1771" s="137" t="s">
        <v>170</v>
      </c>
      <c r="E1771" s="195" t="s">
        <v>306</v>
      </c>
      <c r="F1771" s="153" t="s">
        <v>437</v>
      </c>
      <c r="G1771" s="153" t="s">
        <v>438</v>
      </c>
    </row>
    <row r="1772" spans="1:7" ht="22.5" customHeight="1">
      <c r="A1772" s="137">
        <v>88</v>
      </c>
      <c r="B1772" s="279" t="s">
        <v>144</v>
      </c>
      <c r="C1772" s="129" t="s">
        <v>107</v>
      </c>
      <c r="D1772" s="129" t="s">
        <v>10</v>
      </c>
      <c r="E1772" s="168">
        <v>1</v>
      </c>
      <c r="F1772" s="122">
        <f>F1731</f>
        <v>7000</v>
      </c>
      <c r="G1772" s="122">
        <f t="shared" si="74"/>
        <v>7000</v>
      </c>
    </row>
    <row r="1773" spans="1:7" ht="22.5" customHeight="1">
      <c r="A1773" s="138"/>
      <c r="B1773" s="280"/>
      <c r="C1773" s="129" t="s">
        <v>128</v>
      </c>
      <c r="D1773" s="129" t="s">
        <v>10</v>
      </c>
      <c r="E1773" s="168">
        <v>1</v>
      </c>
      <c r="F1773" s="122">
        <f>'مواد غذایی'!AL15</f>
        <v>150000</v>
      </c>
      <c r="G1773" s="122">
        <f>E1773*F1773</f>
        <v>150000</v>
      </c>
    </row>
    <row r="1774" spans="1:7" ht="22.5" customHeight="1">
      <c r="A1774" s="138"/>
      <c r="B1774" s="280"/>
      <c r="C1774" s="129" t="s">
        <v>82</v>
      </c>
      <c r="D1774" s="129" t="s">
        <v>10</v>
      </c>
      <c r="E1774" s="168">
        <v>1</v>
      </c>
      <c r="F1774" s="122">
        <f>F1758</f>
        <v>30000</v>
      </c>
      <c r="G1774" s="122">
        <f t="shared" si="74"/>
        <v>30000</v>
      </c>
    </row>
    <row r="1775" spans="1:7" ht="22.5" customHeight="1">
      <c r="A1775" s="138"/>
      <c r="B1775" s="280"/>
      <c r="C1775" s="129" t="s">
        <v>362</v>
      </c>
      <c r="D1775" s="129" t="s">
        <v>10</v>
      </c>
      <c r="E1775" s="168">
        <v>1</v>
      </c>
      <c r="F1775" s="122">
        <f>'مواد غذایی'!AL40</f>
        <v>50000</v>
      </c>
      <c r="G1775" s="122">
        <f t="shared" si="74"/>
        <v>50000</v>
      </c>
    </row>
    <row r="1776" spans="1:7" ht="22.5" customHeight="1">
      <c r="A1776" s="138"/>
      <c r="B1776" s="280"/>
      <c r="C1776" s="129" t="str">
        <f>"نان لواش  بسته بندي 80 گرمي"</f>
        <v>نان لواش  بسته بندي 80 گرمي</v>
      </c>
      <c r="D1776" s="129" t="s">
        <v>10</v>
      </c>
      <c r="E1776" s="168">
        <v>2</v>
      </c>
      <c r="F1776" s="122">
        <f>F1762</f>
        <v>70000</v>
      </c>
      <c r="G1776" s="122">
        <f t="shared" si="74"/>
        <v>140000</v>
      </c>
    </row>
    <row r="1777" spans="1:7" ht="22.5" customHeight="1">
      <c r="A1777" s="138"/>
      <c r="B1777" s="280"/>
      <c r="C1777" s="263" t="s">
        <v>400</v>
      </c>
      <c r="D1777" s="264"/>
      <c r="E1777" s="264"/>
      <c r="F1777" s="265"/>
      <c r="G1777" s="122">
        <f>SUM(G1772:G1776)</f>
        <v>377000</v>
      </c>
    </row>
    <row r="1778" spans="1:7" ht="22.5" customHeight="1">
      <c r="A1778" s="138"/>
      <c r="B1778" s="280"/>
      <c r="C1778" s="252" t="s">
        <v>529</v>
      </c>
      <c r="D1778" s="252"/>
      <c r="E1778" s="252"/>
      <c r="F1778" s="252"/>
      <c r="G1778" s="122">
        <f>G1764</f>
        <v>21000</v>
      </c>
    </row>
    <row r="1779" spans="1:7" ht="22.5" customHeight="1">
      <c r="A1779" s="138"/>
      <c r="B1779" s="280"/>
      <c r="C1779" s="252" t="s">
        <v>530</v>
      </c>
      <c r="D1779" s="252"/>
      <c r="E1779" s="252"/>
      <c r="F1779" s="252"/>
      <c r="G1779" s="122">
        <f>G1765</f>
        <v>190000</v>
      </c>
    </row>
    <row r="1780" spans="1:7" ht="22.5" customHeight="1">
      <c r="A1780" s="138"/>
      <c r="B1780" s="280"/>
      <c r="C1780" s="252" t="s">
        <v>531</v>
      </c>
      <c r="D1780" s="252"/>
      <c r="E1780" s="252"/>
      <c r="F1780" s="252"/>
      <c r="G1780" s="150">
        <f>(G1777+G1778+G1779)*8%</f>
        <v>47040</v>
      </c>
    </row>
    <row r="1781" spans="1:7" ht="22.5" customHeight="1">
      <c r="A1781" s="138"/>
      <c r="B1781" s="284"/>
      <c r="C1781" s="252" t="s">
        <v>532</v>
      </c>
      <c r="D1781" s="252"/>
      <c r="E1781" s="252"/>
      <c r="F1781" s="252"/>
      <c r="G1781" s="122">
        <f>SUM(G1777:G1780)</f>
        <v>635040</v>
      </c>
    </row>
    <row r="1782" spans="1:7" ht="22.5" customHeight="1">
      <c r="A1782" s="159"/>
      <c r="C1782" s="147"/>
      <c r="D1782" s="147"/>
      <c r="E1782" s="193"/>
      <c r="F1782" s="147"/>
      <c r="G1782" s="148"/>
    </row>
    <row r="1783" spans="1:7" ht="22.5" customHeight="1">
      <c r="A1783" s="159"/>
      <c r="C1783" s="147"/>
      <c r="D1783" s="147"/>
      <c r="E1783" s="193"/>
      <c r="F1783" s="147"/>
      <c r="G1783" s="148"/>
    </row>
    <row r="1784" spans="1:7" ht="22.5" customHeight="1">
      <c r="A1784" s="159"/>
      <c r="C1784" s="147"/>
      <c r="D1784" s="147"/>
      <c r="E1784" s="193"/>
      <c r="F1784" s="147"/>
      <c r="G1784" s="148"/>
    </row>
    <row r="1785" spans="1:7" ht="22.5" customHeight="1">
      <c r="A1785" s="130" t="s">
        <v>283</v>
      </c>
      <c r="B1785" s="132" t="s">
        <v>168</v>
      </c>
      <c r="C1785" s="137" t="s">
        <v>169</v>
      </c>
      <c r="D1785" s="137" t="s">
        <v>170</v>
      </c>
      <c r="E1785" s="195" t="s">
        <v>306</v>
      </c>
      <c r="F1785" s="153" t="s">
        <v>437</v>
      </c>
      <c r="G1785" s="153" t="s">
        <v>438</v>
      </c>
    </row>
    <row r="1786" spans="1:7" ht="22.5" customHeight="1">
      <c r="A1786" s="137">
        <v>89</v>
      </c>
      <c r="B1786" s="279" t="s">
        <v>336</v>
      </c>
      <c r="C1786" s="129" t="s">
        <v>235</v>
      </c>
      <c r="D1786" s="129" t="s">
        <v>10</v>
      </c>
      <c r="E1786" s="168">
        <v>1</v>
      </c>
      <c r="F1786" s="122">
        <f>'مواد غذایی'!AL32</f>
        <v>200000</v>
      </c>
      <c r="G1786" s="122">
        <f t="shared" si="74"/>
        <v>200000</v>
      </c>
    </row>
    <row r="1787" spans="1:7" ht="22.5" customHeight="1">
      <c r="A1787" s="138"/>
      <c r="B1787" s="280"/>
      <c r="C1787" s="129" t="s">
        <v>82</v>
      </c>
      <c r="D1787" s="129" t="s">
        <v>10</v>
      </c>
      <c r="E1787" s="168">
        <v>1</v>
      </c>
      <c r="F1787" s="122">
        <f>F1774</f>
        <v>30000</v>
      </c>
      <c r="G1787" s="122">
        <f t="shared" si="74"/>
        <v>30000</v>
      </c>
    </row>
    <row r="1788" spans="1:7" ht="22.5" customHeight="1">
      <c r="A1788" s="138"/>
      <c r="B1788" s="280"/>
      <c r="C1788" s="129" t="s">
        <v>135</v>
      </c>
      <c r="D1788" s="129" t="s">
        <v>10</v>
      </c>
      <c r="E1788" s="168">
        <v>2</v>
      </c>
      <c r="F1788" s="122">
        <f>F1759</f>
        <v>100000</v>
      </c>
      <c r="G1788" s="122">
        <f t="shared" si="74"/>
        <v>200000</v>
      </c>
    </row>
    <row r="1789" spans="1:7" ht="22.5" customHeight="1">
      <c r="A1789" s="138"/>
      <c r="B1789" s="280"/>
      <c r="C1789" s="129" t="s">
        <v>137</v>
      </c>
      <c r="D1789" s="129" t="s">
        <v>10</v>
      </c>
      <c r="E1789" s="168">
        <v>1</v>
      </c>
      <c r="F1789" s="122">
        <f>F1760</f>
        <v>5000</v>
      </c>
      <c r="G1789" s="122">
        <f t="shared" si="74"/>
        <v>5000</v>
      </c>
    </row>
    <row r="1790" spans="1:7" ht="22.5" customHeight="1">
      <c r="A1790" s="138"/>
      <c r="B1790" s="280"/>
      <c r="C1790" s="129" t="str">
        <f>"نان لواش  بسته بندي 80 گرمي"</f>
        <v>نان لواش  بسته بندي 80 گرمي</v>
      </c>
      <c r="D1790" s="129" t="s">
        <v>11</v>
      </c>
      <c r="E1790" s="168">
        <v>2</v>
      </c>
      <c r="F1790" s="122">
        <f>F1776</f>
        <v>70000</v>
      </c>
      <c r="G1790" s="122">
        <f t="shared" si="74"/>
        <v>140000</v>
      </c>
    </row>
    <row r="1791" spans="1:7" ht="22.5" customHeight="1">
      <c r="A1791" s="138"/>
      <c r="B1791" s="280"/>
      <c r="C1791" s="263" t="s">
        <v>400</v>
      </c>
      <c r="D1791" s="264"/>
      <c r="E1791" s="264"/>
      <c r="F1791" s="265"/>
      <c r="G1791" s="122">
        <f>SUM(G1786:G1790)</f>
        <v>575000</v>
      </c>
    </row>
    <row r="1792" spans="1:7" ht="22.5" customHeight="1">
      <c r="A1792" s="138"/>
      <c r="B1792" s="280"/>
      <c r="C1792" s="252" t="s">
        <v>529</v>
      </c>
      <c r="D1792" s="252"/>
      <c r="E1792" s="252"/>
      <c r="F1792" s="252"/>
      <c r="G1792" s="122">
        <f>G1778</f>
        <v>21000</v>
      </c>
    </row>
    <row r="1793" spans="1:7" ht="22.5" customHeight="1">
      <c r="A1793" s="138"/>
      <c r="B1793" s="280"/>
      <c r="C1793" s="252" t="s">
        <v>530</v>
      </c>
      <c r="D1793" s="252"/>
      <c r="E1793" s="252"/>
      <c r="F1793" s="252"/>
      <c r="G1793" s="122">
        <f>G1779</f>
        <v>190000</v>
      </c>
    </row>
    <row r="1794" spans="1:7" ht="22.5" customHeight="1">
      <c r="A1794" s="138"/>
      <c r="B1794" s="280"/>
      <c r="C1794" s="252" t="s">
        <v>531</v>
      </c>
      <c r="D1794" s="252"/>
      <c r="E1794" s="252"/>
      <c r="F1794" s="252"/>
      <c r="G1794" s="150">
        <f>(G1791+G1792+G1793)*8%</f>
        <v>62880</v>
      </c>
    </row>
    <row r="1795" spans="1:7" ht="22.5" customHeight="1">
      <c r="A1795" s="138"/>
      <c r="B1795" s="284"/>
      <c r="C1795" s="252" t="s">
        <v>532</v>
      </c>
      <c r="D1795" s="252"/>
      <c r="E1795" s="252"/>
      <c r="F1795" s="252"/>
      <c r="G1795" s="122">
        <f>SUM(G1791:G1794)</f>
        <v>848880</v>
      </c>
    </row>
    <row r="1796" spans="1:7" ht="22.5" customHeight="1">
      <c r="A1796" s="159"/>
      <c r="C1796" s="147"/>
      <c r="D1796" s="147"/>
      <c r="E1796" s="193"/>
      <c r="F1796" s="147"/>
      <c r="G1796" s="148"/>
    </row>
    <row r="1797" spans="1:7" ht="22.5" customHeight="1">
      <c r="A1797" s="159"/>
      <c r="C1797" s="147"/>
      <c r="D1797" s="147"/>
      <c r="E1797" s="193"/>
      <c r="F1797" s="147"/>
      <c r="G1797" s="148"/>
    </row>
    <row r="1798" spans="1:7" ht="22.5" customHeight="1">
      <c r="A1798" s="159"/>
      <c r="C1798" s="147"/>
      <c r="D1798" s="147"/>
      <c r="E1798" s="193"/>
      <c r="F1798" s="147"/>
      <c r="G1798" s="148"/>
    </row>
    <row r="1799" spans="1:7" ht="22.5" customHeight="1">
      <c r="A1799" s="130" t="s">
        <v>283</v>
      </c>
      <c r="B1799" s="132" t="s">
        <v>168</v>
      </c>
      <c r="C1799" s="137" t="s">
        <v>169</v>
      </c>
      <c r="D1799" s="137" t="s">
        <v>170</v>
      </c>
      <c r="E1799" s="195" t="s">
        <v>306</v>
      </c>
      <c r="F1799" s="153" t="s">
        <v>437</v>
      </c>
      <c r="G1799" s="153" t="s">
        <v>438</v>
      </c>
    </row>
    <row r="1800" spans="1:7" ht="22.5" customHeight="1">
      <c r="A1800" s="137">
        <v>90</v>
      </c>
      <c r="B1800" s="279" t="s">
        <v>363</v>
      </c>
      <c r="C1800" s="129" t="s">
        <v>436</v>
      </c>
      <c r="D1800" s="129" t="s">
        <v>10</v>
      </c>
      <c r="E1800" s="168">
        <v>1</v>
      </c>
      <c r="F1800" s="122">
        <f>'مواد غذایی'!AL33</f>
        <v>250000</v>
      </c>
      <c r="G1800" s="122">
        <f>F1800*E1800</f>
        <v>250000</v>
      </c>
    </row>
    <row r="1801" spans="1:7" ht="22.5" customHeight="1">
      <c r="A1801" s="138"/>
      <c r="B1801" s="280"/>
      <c r="C1801" s="129" t="s">
        <v>114</v>
      </c>
      <c r="D1801" s="129" t="s">
        <v>10</v>
      </c>
      <c r="E1801" s="168">
        <v>1</v>
      </c>
      <c r="F1801" s="122">
        <f>F1732</f>
        <v>50000</v>
      </c>
      <c r="G1801" s="122">
        <f t="shared" si="74"/>
        <v>50000</v>
      </c>
    </row>
    <row r="1802" spans="1:7" ht="22.5" customHeight="1">
      <c r="A1802" s="138"/>
      <c r="B1802" s="280"/>
      <c r="C1802" s="129" t="s">
        <v>137</v>
      </c>
      <c r="D1802" s="129" t="s">
        <v>10</v>
      </c>
      <c r="E1802" s="168">
        <v>1</v>
      </c>
      <c r="F1802" s="122">
        <f>F1789</f>
        <v>5000</v>
      </c>
      <c r="G1802" s="122">
        <f t="shared" si="74"/>
        <v>5000</v>
      </c>
    </row>
    <row r="1803" spans="1:7" ht="22.5" customHeight="1">
      <c r="A1803" s="138"/>
      <c r="B1803" s="280"/>
      <c r="C1803" s="129" t="str">
        <f>"نان لواش  بسته بندي 80 گرمي"</f>
        <v>نان لواش  بسته بندي 80 گرمي</v>
      </c>
      <c r="D1803" s="129" t="s">
        <v>11</v>
      </c>
      <c r="E1803" s="168">
        <v>2</v>
      </c>
      <c r="F1803" s="122">
        <f>F1790</f>
        <v>70000</v>
      </c>
      <c r="G1803" s="122">
        <f t="shared" si="74"/>
        <v>140000</v>
      </c>
    </row>
    <row r="1804" spans="1:7" ht="22.5" customHeight="1">
      <c r="A1804" s="138"/>
      <c r="B1804" s="280"/>
      <c r="C1804" s="263" t="s">
        <v>400</v>
      </c>
      <c r="D1804" s="264"/>
      <c r="E1804" s="264"/>
      <c r="F1804" s="265"/>
      <c r="G1804" s="122">
        <f>SUM(G1800:G1803)</f>
        <v>445000</v>
      </c>
    </row>
    <row r="1805" spans="1:7" ht="22.5" customHeight="1">
      <c r="A1805" s="138"/>
      <c r="B1805" s="280"/>
      <c r="C1805" s="252" t="s">
        <v>529</v>
      </c>
      <c r="D1805" s="252"/>
      <c r="E1805" s="252"/>
      <c r="F1805" s="252"/>
      <c r="G1805" s="122">
        <f>G1792</f>
        <v>21000</v>
      </c>
    </row>
    <row r="1806" spans="1:7" ht="22.5" customHeight="1">
      <c r="A1806" s="138"/>
      <c r="B1806" s="280"/>
      <c r="C1806" s="252" t="s">
        <v>530</v>
      </c>
      <c r="D1806" s="252"/>
      <c r="E1806" s="252"/>
      <c r="F1806" s="252"/>
      <c r="G1806" s="122">
        <f>G1793</f>
        <v>190000</v>
      </c>
    </row>
    <row r="1807" spans="1:7" ht="22.5" customHeight="1">
      <c r="A1807" s="138"/>
      <c r="B1807" s="280"/>
      <c r="C1807" s="252" t="s">
        <v>531</v>
      </c>
      <c r="D1807" s="252"/>
      <c r="E1807" s="252"/>
      <c r="F1807" s="252"/>
      <c r="G1807" s="150">
        <f>(G1804+G1805+G1806)*8%</f>
        <v>52480</v>
      </c>
    </row>
    <row r="1808" spans="1:7" ht="22.5" customHeight="1">
      <c r="A1808" s="138"/>
      <c r="B1808" s="284"/>
      <c r="C1808" s="252" t="s">
        <v>532</v>
      </c>
      <c r="D1808" s="252"/>
      <c r="E1808" s="252"/>
      <c r="F1808" s="252"/>
      <c r="G1808" s="122">
        <f>SUM(G1804:G1807)</f>
        <v>708480</v>
      </c>
    </row>
    <row r="1809" spans="1:7" ht="22.5" customHeight="1">
      <c r="A1809" s="159"/>
      <c r="C1809" s="147"/>
      <c r="D1809" s="147"/>
      <c r="E1809" s="193"/>
      <c r="F1809" s="147"/>
      <c r="G1809" s="148"/>
    </row>
    <row r="1810" spans="1:7" ht="22.5" customHeight="1">
      <c r="A1810" s="159"/>
      <c r="C1810" s="147"/>
      <c r="D1810" s="147"/>
      <c r="E1810" s="193"/>
      <c r="F1810" s="147"/>
      <c r="G1810" s="148"/>
    </row>
    <row r="1811" spans="1:7" ht="22.5" customHeight="1">
      <c r="A1811" s="159"/>
      <c r="C1811" s="147"/>
      <c r="D1811" s="147"/>
      <c r="E1811" s="193"/>
      <c r="F1811" s="147"/>
      <c r="G1811" s="148"/>
    </row>
    <row r="1812" spans="1:7" ht="22.5" customHeight="1">
      <c r="A1812" s="130" t="s">
        <v>283</v>
      </c>
      <c r="B1812" s="132" t="s">
        <v>168</v>
      </c>
      <c r="C1812" s="137" t="s">
        <v>169</v>
      </c>
      <c r="D1812" s="137" t="s">
        <v>170</v>
      </c>
      <c r="E1812" s="195" t="s">
        <v>306</v>
      </c>
      <c r="F1812" s="153" t="s">
        <v>437</v>
      </c>
      <c r="G1812" s="153" t="s">
        <v>438</v>
      </c>
    </row>
    <row r="1813" spans="1:7" ht="22.5" customHeight="1">
      <c r="A1813" s="137">
        <v>91</v>
      </c>
      <c r="B1813" s="279" t="s">
        <v>152</v>
      </c>
      <c r="C1813" s="129" t="s">
        <v>115</v>
      </c>
      <c r="D1813" s="129" t="s">
        <v>10</v>
      </c>
      <c r="E1813" s="168">
        <v>1</v>
      </c>
      <c r="F1813" s="122">
        <f>F1447</f>
        <v>60000</v>
      </c>
      <c r="G1813" s="122">
        <f>F1813*E1813</f>
        <v>60000</v>
      </c>
    </row>
    <row r="1814" spans="1:7" ht="22.5" customHeight="1">
      <c r="A1814" s="138"/>
      <c r="B1814" s="280"/>
      <c r="C1814" s="129" t="s">
        <v>107</v>
      </c>
      <c r="D1814" s="129" t="s">
        <v>10</v>
      </c>
      <c r="E1814" s="168">
        <v>1</v>
      </c>
      <c r="F1814" s="122">
        <f>F1772</f>
        <v>7000</v>
      </c>
      <c r="G1814" s="122">
        <f t="shared" si="74"/>
        <v>7000</v>
      </c>
    </row>
    <row r="1815" spans="1:7" ht="22.5" customHeight="1">
      <c r="A1815" s="138"/>
      <c r="B1815" s="280"/>
      <c r="C1815" s="129" t="s">
        <v>153</v>
      </c>
      <c r="D1815" s="129" t="str">
        <f>"کيلوگرم"</f>
        <v>کيلوگرم</v>
      </c>
      <c r="E1815" s="168">
        <v>0.1</v>
      </c>
      <c r="F1815" s="122">
        <f>F1448</f>
        <v>400000</v>
      </c>
      <c r="G1815" s="122">
        <f t="shared" si="74"/>
        <v>40000</v>
      </c>
    </row>
    <row r="1816" spans="1:7" ht="22.5" customHeight="1">
      <c r="A1816" s="138"/>
      <c r="B1816" s="280"/>
      <c r="C1816" s="129" t="s">
        <v>114</v>
      </c>
      <c r="D1816" s="129" t="s">
        <v>10</v>
      </c>
      <c r="E1816" s="168">
        <v>1</v>
      </c>
      <c r="F1816" s="122">
        <f>F1801</f>
        <v>50000</v>
      </c>
      <c r="G1816" s="122">
        <f t="shared" si="74"/>
        <v>50000</v>
      </c>
    </row>
    <row r="1817" spans="1:7" ht="22.5" customHeight="1">
      <c r="A1817" s="138"/>
      <c r="B1817" s="280"/>
      <c r="C1817" s="129" t="s">
        <v>5</v>
      </c>
      <c r="D1817" s="129" t="str">
        <f>"کيلوگرم"</f>
        <v>کيلوگرم</v>
      </c>
      <c r="E1817" s="168">
        <v>0.1</v>
      </c>
      <c r="F1817" s="122">
        <f>F1733</f>
        <v>250000</v>
      </c>
      <c r="G1817" s="122">
        <f t="shared" si="74"/>
        <v>25000</v>
      </c>
    </row>
    <row r="1818" spans="1:7" ht="22.5" customHeight="1">
      <c r="A1818" s="138"/>
      <c r="B1818" s="280"/>
      <c r="C1818" s="129" t="str">
        <f>"نان لواش  بسته بندي 80 گرمي"</f>
        <v>نان لواش  بسته بندي 80 گرمي</v>
      </c>
      <c r="D1818" s="129" t="s">
        <v>11</v>
      </c>
      <c r="E1818" s="168">
        <v>2</v>
      </c>
      <c r="F1818" s="122">
        <f>F1803</f>
        <v>70000</v>
      </c>
      <c r="G1818" s="122">
        <f t="shared" si="74"/>
        <v>140000</v>
      </c>
    </row>
    <row r="1819" spans="1:7" ht="22.5" customHeight="1">
      <c r="A1819" s="138"/>
      <c r="B1819" s="280"/>
      <c r="C1819" s="263" t="s">
        <v>400</v>
      </c>
      <c r="D1819" s="264"/>
      <c r="E1819" s="264"/>
      <c r="F1819" s="265"/>
      <c r="G1819" s="122">
        <f>SUM(G1813:G1818)</f>
        <v>322000</v>
      </c>
    </row>
    <row r="1820" spans="1:7" ht="22.5" customHeight="1">
      <c r="A1820" s="138"/>
      <c r="B1820" s="280"/>
      <c r="C1820" s="252" t="s">
        <v>529</v>
      </c>
      <c r="D1820" s="252"/>
      <c r="E1820" s="252"/>
      <c r="F1820" s="252"/>
      <c r="G1820" s="122">
        <f>G1805</f>
        <v>21000</v>
      </c>
    </row>
    <row r="1821" spans="1:7" ht="22.5" customHeight="1">
      <c r="A1821" s="138"/>
      <c r="B1821" s="280"/>
      <c r="C1821" s="252" t="s">
        <v>530</v>
      </c>
      <c r="D1821" s="252"/>
      <c r="E1821" s="252"/>
      <c r="F1821" s="252"/>
      <c r="G1821" s="122">
        <f>G1806</f>
        <v>190000</v>
      </c>
    </row>
    <row r="1822" spans="1:7" ht="22.5" customHeight="1">
      <c r="A1822" s="138"/>
      <c r="B1822" s="280"/>
      <c r="C1822" s="252" t="s">
        <v>531</v>
      </c>
      <c r="D1822" s="252"/>
      <c r="E1822" s="252"/>
      <c r="F1822" s="252"/>
      <c r="G1822" s="150">
        <f>(G1819+G1820+G1821)*8%</f>
        <v>42640</v>
      </c>
    </row>
    <row r="1823" spans="1:7" ht="22.5" customHeight="1">
      <c r="A1823" s="138"/>
      <c r="B1823" s="284"/>
      <c r="C1823" s="252" t="s">
        <v>532</v>
      </c>
      <c r="D1823" s="252"/>
      <c r="E1823" s="252"/>
      <c r="F1823" s="252"/>
      <c r="G1823" s="122">
        <f>SUM(G1819:G1822)</f>
        <v>575640</v>
      </c>
    </row>
    <row r="1824" spans="1:7" ht="22.5" customHeight="1">
      <c r="A1824" s="159"/>
      <c r="C1824" s="147"/>
      <c r="D1824" s="147"/>
      <c r="E1824" s="193"/>
      <c r="F1824" s="147"/>
      <c r="G1824" s="148"/>
    </row>
    <row r="1825" spans="1:7" ht="22.5" customHeight="1">
      <c r="A1825" s="159"/>
      <c r="C1825" s="147"/>
      <c r="D1825" s="147"/>
      <c r="E1825" s="193"/>
      <c r="F1825" s="147"/>
      <c r="G1825" s="148"/>
    </row>
    <row r="1826" spans="1:7" ht="22.5" customHeight="1">
      <c r="A1826" s="159"/>
      <c r="C1826" s="147"/>
      <c r="D1826" s="147"/>
      <c r="E1826" s="193"/>
      <c r="F1826" s="147"/>
      <c r="G1826" s="148"/>
    </row>
    <row r="1827" spans="1:7" ht="22.5" customHeight="1">
      <c r="A1827" s="130" t="s">
        <v>283</v>
      </c>
      <c r="B1827" s="132" t="s">
        <v>168</v>
      </c>
      <c r="C1827" s="137" t="s">
        <v>169</v>
      </c>
      <c r="D1827" s="137" t="s">
        <v>170</v>
      </c>
      <c r="E1827" s="195" t="s">
        <v>306</v>
      </c>
      <c r="F1827" s="153" t="s">
        <v>437</v>
      </c>
      <c r="G1827" s="153" t="s">
        <v>438</v>
      </c>
    </row>
    <row r="1828" spans="1:7" ht="22.5" customHeight="1">
      <c r="A1828" s="137">
        <v>92</v>
      </c>
      <c r="B1828" s="279" t="s">
        <v>364</v>
      </c>
      <c r="C1828" s="129" t="s">
        <v>339</v>
      </c>
      <c r="D1828" s="129" t="str">
        <f>"کيلوگرم"</f>
        <v>کيلوگرم</v>
      </c>
      <c r="E1828" s="168">
        <v>0.6</v>
      </c>
      <c r="F1828" s="122">
        <v>1500000</v>
      </c>
      <c r="G1828" s="122">
        <f t="shared" si="74"/>
        <v>900000</v>
      </c>
    </row>
    <row r="1829" spans="1:7" ht="22.5" customHeight="1">
      <c r="A1829" s="138"/>
      <c r="B1829" s="280"/>
      <c r="C1829" s="129" t="s">
        <v>114</v>
      </c>
      <c r="D1829" s="129" t="s">
        <v>10</v>
      </c>
      <c r="E1829" s="168">
        <v>1</v>
      </c>
      <c r="F1829" s="122">
        <f>F1816</f>
        <v>50000</v>
      </c>
      <c r="G1829" s="122">
        <v>50000</v>
      </c>
    </row>
    <row r="1830" spans="1:7" ht="22.5" customHeight="1">
      <c r="A1830" s="138"/>
      <c r="B1830" s="280"/>
      <c r="C1830" s="129" t="s">
        <v>154</v>
      </c>
      <c r="D1830" s="129" t="s">
        <v>10</v>
      </c>
      <c r="E1830" s="168">
        <v>1</v>
      </c>
      <c r="F1830" s="122">
        <f>F1814</f>
        <v>7000</v>
      </c>
      <c r="G1830" s="122">
        <v>5000</v>
      </c>
    </row>
    <row r="1831" spans="1:7" ht="22.5" customHeight="1">
      <c r="A1831" s="138"/>
      <c r="B1831" s="280"/>
      <c r="C1831" s="263" t="s">
        <v>400</v>
      </c>
      <c r="D1831" s="264"/>
      <c r="E1831" s="264"/>
      <c r="F1831" s="265"/>
      <c r="G1831" s="122">
        <f>SUM(G1828:G1830)</f>
        <v>955000</v>
      </c>
    </row>
    <row r="1832" spans="1:7" ht="22.5" customHeight="1">
      <c r="A1832" s="138"/>
      <c r="B1832" s="280"/>
      <c r="C1832" s="252" t="s">
        <v>529</v>
      </c>
      <c r="D1832" s="252"/>
      <c r="E1832" s="252"/>
      <c r="F1832" s="252"/>
      <c r="G1832" s="122">
        <f>G1820</f>
        <v>21000</v>
      </c>
    </row>
    <row r="1833" spans="1:7" ht="22.5" customHeight="1">
      <c r="A1833" s="138"/>
      <c r="B1833" s="280"/>
      <c r="C1833" s="252" t="s">
        <v>530</v>
      </c>
      <c r="D1833" s="252"/>
      <c r="E1833" s="252"/>
      <c r="F1833" s="252"/>
      <c r="G1833" s="122">
        <f>G1821</f>
        <v>190000</v>
      </c>
    </row>
    <row r="1834" spans="1:7" ht="22.5" customHeight="1">
      <c r="A1834" s="138"/>
      <c r="B1834" s="280"/>
      <c r="C1834" s="252" t="s">
        <v>531</v>
      </c>
      <c r="D1834" s="252"/>
      <c r="E1834" s="252"/>
      <c r="F1834" s="252"/>
      <c r="G1834" s="150">
        <f>(G1831+G1832+G1833)*8%</f>
        <v>93280</v>
      </c>
    </row>
    <row r="1835" spans="1:7" ht="22.5" customHeight="1">
      <c r="A1835" s="138"/>
      <c r="B1835" s="284"/>
      <c r="C1835" s="252" t="s">
        <v>532</v>
      </c>
      <c r="D1835" s="252"/>
      <c r="E1835" s="252"/>
      <c r="F1835" s="252"/>
      <c r="G1835" s="122">
        <f>SUM(G1831:G1834)-1500</f>
        <v>1257780</v>
      </c>
    </row>
    <row r="1836" spans="1:7" ht="22.5" customHeight="1">
      <c r="A1836" s="159"/>
      <c r="C1836" s="147"/>
      <c r="D1836" s="147"/>
      <c r="E1836" s="193"/>
      <c r="F1836" s="147"/>
      <c r="G1836" s="148"/>
    </row>
    <row r="1837" spans="1:7" ht="22.5" customHeight="1">
      <c r="A1837" s="159"/>
      <c r="C1837" s="147"/>
      <c r="D1837" s="147"/>
      <c r="E1837" s="193"/>
      <c r="F1837" s="147"/>
      <c r="G1837" s="148"/>
    </row>
    <row r="1838" spans="1:7" ht="22.5" customHeight="1">
      <c r="A1838" s="159"/>
      <c r="C1838" s="147"/>
      <c r="D1838" s="147"/>
      <c r="E1838" s="193"/>
      <c r="F1838" s="147"/>
      <c r="G1838" s="148"/>
    </row>
    <row r="1839" spans="1:7" ht="22.5" customHeight="1">
      <c r="A1839" s="130" t="s">
        <v>283</v>
      </c>
      <c r="B1839" s="132" t="s">
        <v>168</v>
      </c>
      <c r="C1839" s="137" t="s">
        <v>169</v>
      </c>
      <c r="D1839" s="137" t="s">
        <v>170</v>
      </c>
      <c r="E1839" s="195" t="s">
        <v>306</v>
      </c>
      <c r="F1839" s="153" t="s">
        <v>437</v>
      </c>
      <c r="G1839" s="153" t="s">
        <v>438</v>
      </c>
    </row>
    <row r="1840" spans="1:7" ht="22.5" customHeight="1">
      <c r="A1840" s="134">
        <v>93</v>
      </c>
      <c r="B1840" s="275" t="s">
        <v>428</v>
      </c>
      <c r="C1840" s="112" t="s">
        <v>337</v>
      </c>
      <c r="D1840" s="129" t="str">
        <f>"کيلوگرم"</f>
        <v>کيلوگرم</v>
      </c>
      <c r="E1840" s="169">
        <v>0.05</v>
      </c>
      <c r="F1840" s="122">
        <f>'مواد غذایی'!M8</f>
        <v>1000000</v>
      </c>
      <c r="G1840" s="122">
        <f t="shared" si="74"/>
        <v>50000</v>
      </c>
    </row>
    <row r="1841" spans="1:7" ht="22.5" customHeight="1">
      <c r="A1841" s="134"/>
      <c r="B1841" s="276"/>
      <c r="C1841" s="112" t="s">
        <v>338</v>
      </c>
      <c r="D1841" s="129" t="str">
        <f>"کيلوگرم"</f>
        <v>کيلوگرم</v>
      </c>
      <c r="E1841" s="169">
        <v>0.08</v>
      </c>
      <c r="F1841" s="122">
        <f>F1432</f>
        <v>1000000</v>
      </c>
      <c r="G1841" s="122">
        <f t="shared" si="74"/>
        <v>80000</v>
      </c>
    </row>
    <row r="1842" spans="1:7" ht="22.5" customHeight="1">
      <c r="A1842" s="134"/>
      <c r="B1842" s="276"/>
      <c r="C1842" s="112" t="s">
        <v>182</v>
      </c>
      <c r="D1842" s="129" t="s">
        <v>292</v>
      </c>
      <c r="E1842" s="169">
        <v>0.05</v>
      </c>
      <c r="F1842" s="122">
        <f>F1536</f>
        <v>4500000</v>
      </c>
      <c r="G1842" s="122">
        <f t="shared" si="74"/>
        <v>225000</v>
      </c>
    </row>
    <row r="1843" spans="1:7" ht="22.5" customHeight="1">
      <c r="A1843" s="134"/>
      <c r="B1843" s="276"/>
      <c r="C1843" s="112" t="s">
        <v>377</v>
      </c>
      <c r="D1843" s="129" t="s">
        <v>292</v>
      </c>
      <c r="E1843" s="169">
        <v>0.05</v>
      </c>
      <c r="F1843" s="122">
        <f>'مواد غذایی'!M22</f>
        <v>500000</v>
      </c>
      <c r="G1843" s="122">
        <f t="shared" si="74"/>
        <v>25000</v>
      </c>
    </row>
    <row r="1844" spans="1:7" ht="22.5" customHeight="1">
      <c r="A1844" s="134"/>
      <c r="B1844" s="276"/>
      <c r="C1844" s="112" t="s">
        <v>429</v>
      </c>
      <c r="D1844" s="129" t="s">
        <v>10</v>
      </c>
      <c r="E1844" s="169">
        <v>2</v>
      </c>
      <c r="F1844" s="122">
        <f>'مواد غذایی'!AL14</f>
        <v>450000</v>
      </c>
      <c r="G1844" s="122">
        <f t="shared" si="74"/>
        <v>900000</v>
      </c>
    </row>
    <row r="1845" spans="1:7" ht="45" customHeight="1">
      <c r="A1845" s="134"/>
      <c r="B1845" s="276"/>
      <c r="C1845" s="112" t="s">
        <v>261</v>
      </c>
      <c r="D1845" s="129" t="s">
        <v>10</v>
      </c>
      <c r="E1845" s="169">
        <v>1</v>
      </c>
      <c r="F1845" s="122">
        <f>'مواد غذایی'!AL13</f>
        <v>5000</v>
      </c>
      <c r="G1845" s="122">
        <f t="shared" si="74"/>
        <v>5000</v>
      </c>
    </row>
    <row r="1846" spans="1:7" ht="22.5" customHeight="1">
      <c r="A1846" s="134"/>
      <c r="B1846" s="276"/>
      <c r="C1846" s="112" t="s">
        <v>262</v>
      </c>
      <c r="D1846" s="129" t="s">
        <v>10</v>
      </c>
      <c r="E1846" s="169">
        <v>1</v>
      </c>
      <c r="F1846" s="122">
        <f>'مواد غذایی'!AQ3</f>
        <v>50000</v>
      </c>
      <c r="G1846" s="122">
        <f t="shared" si="74"/>
        <v>50000</v>
      </c>
    </row>
    <row r="1847" spans="1:7" ht="22.5" customHeight="1">
      <c r="A1847" s="138"/>
      <c r="B1847" s="276"/>
      <c r="C1847" s="263" t="s">
        <v>400</v>
      </c>
      <c r="D1847" s="264"/>
      <c r="E1847" s="264"/>
      <c r="F1847" s="265"/>
      <c r="G1847" s="122">
        <f>SUM(G1840:G1846)</f>
        <v>1335000</v>
      </c>
    </row>
    <row r="1848" spans="1:7" ht="22.5" customHeight="1">
      <c r="A1848" s="138"/>
      <c r="B1848" s="276"/>
      <c r="C1848" s="252" t="s">
        <v>529</v>
      </c>
      <c r="D1848" s="252"/>
      <c r="E1848" s="252"/>
      <c r="F1848" s="252"/>
      <c r="G1848" s="122">
        <f>G1832</f>
        <v>21000</v>
      </c>
    </row>
    <row r="1849" spans="1:7" ht="22.5" customHeight="1">
      <c r="A1849" s="138"/>
      <c r="B1849" s="276"/>
      <c r="C1849" s="252" t="s">
        <v>530</v>
      </c>
      <c r="D1849" s="252"/>
      <c r="E1849" s="252"/>
      <c r="F1849" s="252"/>
      <c r="G1849" s="122">
        <f>G1833</f>
        <v>190000</v>
      </c>
    </row>
    <row r="1850" spans="1:7" ht="22.5" customHeight="1">
      <c r="A1850" s="138"/>
      <c r="B1850" s="276"/>
      <c r="C1850" s="252" t="s">
        <v>531</v>
      </c>
      <c r="D1850" s="252"/>
      <c r="E1850" s="252"/>
      <c r="F1850" s="252"/>
      <c r="G1850" s="150">
        <f>(G1847+G1848+G1849)*8%</f>
        <v>123680</v>
      </c>
    </row>
    <row r="1851" spans="1:7" ht="22.5" customHeight="1">
      <c r="A1851" s="138"/>
      <c r="B1851" s="283"/>
      <c r="C1851" s="252" t="s">
        <v>532</v>
      </c>
      <c r="D1851" s="252"/>
      <c r="E1851" s="252"/>
      <c r="F1851" s="252"/>
      <c r="G1851" s="122">
        <f>SUM(G1847:G1850)</f>
        <v>1669680</v>
      </c>
    </row>
    <row r="1852" spans="1:7" ht="22.5" customHeight="1">
      <c r="A1852" s="159"/>
      <c r="C1852" s="147"/>
      <c r="D1852" s="147"/>
      <c r="E1852" s="193"/>
      <c r="F1852" s="147"/>
      <c r="G1852" s="148"/>
    </row>
    <row r="1853" spans="1:7" ht="22.5" customHeight="1">
      <c r="A1853" s="159"/>
      <c r="C1853" s="147"/>
      <c r="D1853" s="147"/>
      <c r="E1853" s="193"/>
      <c r="F1853" s="147"/>
      <c r="G1853" s="148"/>
    </row>
    <row r="1854" spans="1:7" ht="22.5" customHeight="1">
      <c r="A1854" s="159"/>
      <c r="C1854" s="147"/>
      <c r="D1854" s="147"/>
      <c r="E1854" s="193"/>
      <c r="F1854" s="147"/>
      <c r="G1854" s="148"/>
    </row>
    <row r="1855" spans="1:7" ht="22.5" customHeight="1">
      <c r="A1855" s="159"/>
      <c r="C1855" s="147"/>
      <c r="D1855" s="147"/>
      <c r="E1855" s="193"/>
      <c r="F1855" s="148"/>
      <c r="G1855" s="148"/>
    </row>
    <row r="1856" spans="1:7" ht="22.5" customHeight="1">
      <c r="A1856" s="242" t="s">
        <v>263</v>
      </c>
      <c r="B1856" s="243"/>
      <c r="C1856" s="243"/>
      <c r="D1856" s="243"/>
      <c r="E1856" s="243"/>
      <c r="F1856" s="243"/>
      <c r="G1856" s="244"/>
    </row>
    <row r="1857" spans="1:7" ht="22.5" customHeight="1">
      <c r="A1857" s="130" t="s">
        <v>283</v>
      </c>
      <c r="B1857" s="132" t="s">
        <v>168</v>
      </c>
      <c r="C1857" s="137" t="s">
        <v>169</v>
      </c>
      <c r="D1857" s="137" t="s">
        <v>170</v>
      </c>
      <c r="E1857" s="195" t="s">
        <v>306</v>
      </c>
      <c r="F1857" s="153" t="s">
        <v>437</v>
      </c>
      <c r="G1857" s="153" t="s">
        <v>438</v>
      </c>
    </row>
    <row r="1858" spans="1:7" ht="22.5" customHeight="1">
      <c r="A1858" s="137">
        <v>95</v>
      </c>
      <c r="B1858" s="279" t="s">
        <v>157</v>
      </c>
      <c r="C1858" s="129" t="s">
        <v>287</v>
      </c>
      <c r="D1858" s="129" t="str">
        <f>"کيلوگرم"</f>
        <v>کيلوگرم</v>
      </c>
      <c r="E1858" s="168">
        <v>1.4999999999999999E-2</v>
      </c>
      <c r="F1858" s="122">
        <f>F993</f>
        <v>5000</v>
      </c>
      <c r="G1858" s="122">
        <f t="shared" si="74"/>
        <v>75</v>
      </c>
    </row>
    <row r="1859" spans="1:7" ht="22.5" customHeight="1">
      <c r="A1859" s="138"/>
      <c r="B1859" s="280"/>
      <c r="C1859" s="129" t="s">
        <v>3</v>
      </c>
      <c r="D1859" s="129" t="s">
        <v>4</v>
      </c>
      <c r="E1859" s="168">
        <v>2E-3</v>
      </c>
      <c r="F1859" s="122">
        <f>F1668</f>
        <v>500000</v>
      </c>
      <c r="G1859" s="122">
        <f t="shared" si="74"/>
        <v>1000</v>
      </c>
    </row>
    <row r="1860" spans="1:7" ht="22.5" customHeight="1">
      <c r="A1860" s="138"/>
      <c r="B1860" s="280"/>
      <c r="C1860" s="129" t="s">
        <v>427</v>
      </c>
      <c r="D1860" s="129" t="str">
        <f t="shared" ref="D1860:D1865" si="75">"کيلوگرم"</f>
        <v>کيلوگرم</v>
      </c>
      <c r="E1860" s="168">
        <v>0.02</v>
      </c>
      <c r="F1860" s="122">
        <f>F386</f>
        <v>1000000</v>
      </c>
      <c r="G1860" s="122">
        <f t="shared" si="74"/>
        <v>20000</v>
      </c>
    </row>
    <row r="1861" spans="1:7" ht="22.5" customHeight="1">
      <c r="A1861" s="138"/>
      <c r="B1861" s="280"/>
      <c r="C1861" s="129" t="s">
        <v>6</v>
      </c>
      <c r="D1861" s="129" t="str">
        <f t="shared" si="75"/>
        <v>کيلوگرم</v>
      </c>
      <c r="E1861" s="168">
        <v>0.05</v>
      </c>
      <c r="F1861" s="122">
        <f>F1647</f>
        <v>250000</v>
      </c>
      <c r="G1861" s="122">
        <f t="shared" si="74"/>
        <v>12500</v>
      </c>
    </row>
    <row r="1862" spans="1:7" ht="22.5" customHeight="1">
      <c r="A1862" s="138"/>
      <c r="B1862" s="280"/>
      <c r="C1862" s="129" t="s">
        <v>17</v>
      </c>
      <c r="D1862" s="129" t="str">
        <f t="shared" si="75"/>
        <v>کيلوگرم</v>
      </c>
      <c r="E1862" s="168">
        <v>1.4999999999999999E-2</v>
      </c>
      <c r="F1862" s="122">
        <f>F1665</f>
        <v>500000</v>
      </c>
      <c r="G1862" s="122">
        <f t="shared" si="74"/>
        <v>7500</v>
      </c>
    </row>
    <row r="1863" spans="1:7" ht="22.5" customHeight="1">
      <c r="A1863" s="138"/>
      <c r="B1863" s="280"/>
      <c r="C1863" s="129" t="s">
        <v>131</v>
      </c>
      <c r="D1863" s="129" t="str">
        <f t="shared" si="75"/>
        <v>کيلوگرم</v>
      </c>
      <c r="E1863" s="168">
        <v>0.04</v>
      </c>
      <c r="F1863" s="122">
        <f>'مواد غذایی'!H18</f>
        <v>350000</v>
      </c>
      <c r="G1863" s="122">
        <f t="shared" si="74"/>
        <v>14000</v>
      </c>
    </row>
    <row r="1864" spans="1:7" ht="22.5" customHeight="1">
      <c r="A1864" s="138"/>
      <c r="B1864" s="280"/>
      <c r="C1864" s="129" t="s">
        <v>156</v>
      </c>
      <c r="D1864" s="129" t="str">
        <f t="shared" si="75"/>
        <v>کيلوگرم</v>
      </c>
      <c r="E1864" s="168">
        <v>0.04</v>
      </c>
      <c r="F1864" s="122">
        <f>'مواد غذایی'!M16</f>
        <v>500000</v>
      </c>
      <c r="G1864" s="122">
        <f t="shared" ref="G1864:G1967" si="76">F1864*E1864</f>
        <v>20000</v>
      </c>
    </row>
    <row r="1865" spans="1:7" ht="22.5" customHeight="1">
      <c r="A1865" s="138"/>
      <c r="B1865" s="280"/>
      <c r="C1865" s="129" t="s">
        <v>34</v>
      </c>
      <c r="D1865" s="129" t="str">
        <f t="shared" si="75"/>
        <v>کيلوگرم</v>
      </c>
      <c r="E1865" s="168">
        <v>0.05</v>
      </c>
      <c r="F1865" s="122">
        <f>F1583</f>
        <v>250000</v>
      </c>
      <c r="G1865" s="122">
        <f t="shared" si="76"/>
        <v>12500</v>
      </c>
    </row>
    <row r="1866" spans="1:7" ht="22.5" customHeight="1">
      <c r="A1866" s="138"/>
      <c r="B1866" s="280"/>
      <c r="C1866" s="129" t="str">
        <f>"نان لواش  بسته بندي 80 گرمي"</f>
        <v>نان لواش  بسته بندي 80 گرمي</v>
      </c>
      <c r="D1866" s="129" t="s">
        <v>11</v>
      </c>
      <c r="E1866" s="168">
        <v>1</v>
      </c>
      <c r="F1866" s="122">
        <f>F1818</f>
        <v>70000</v>
      </c>
      <c r="G1866" s="122">
        <f t="shared" si="76"/>
        <v>70000</v>
      </c>
    </row>
    <row r="1867" spans="1:7" ht="22.5" customHeight="1">
      <c r="A1867" s="138"/>
      <c r="B1867" s="280"/>
      <c r="C1867" s="112" t="s">
        <v>370</v>
      </c>
      <c r="D1867" s="129" t="s">
        <v>173</v>
      </c>
      <c r="E1867" s="168">
        <v>1</v>
      </c>
      <c r="F1867" s="122">
        <f>F1715</f>
        <v>10000</v>
      </c>
      <c r="G1867" s="122">
        <f t="shared" si="76"/>
        <v>10000</v>
      </c>
    </row>
    <row r="1868" spans="1:7" ht="22.5" customHeight="1">
      <c r="A1868" s="138"/>
      <c r="B1868" s="280"/>
      <c r="C1868" s="129" t="s">
        <v>19</v>
      </c>
      <c r="D1868" s="129" t="str">
        <f>"کيلوگرم"</f>
        <v>کيلوگرم</v>
      </c>
      <c r="E1868" s="168">
        <v>0.05</v>
      </c>
      <c r="F1868" s="122">
        <f>F1464</f>
        <v>300000</v>
      </c>
      <c r="G1868" s="122">
        <f t="shared" si="76"/>
        <v>15000</v>
      </c>
    </row>
    <row r="1869" spans="1:7" ht="22.5" customHeight="1">
      <c r="A1869" s="138"/>
      <c r="B1869" s="280"/>
      <c r="C1869" s="263" t="s">
        <v>400</v>
      </c>
      <c r="D1869" s="264"/>
      <c r="E1869" s="264"/>
      <c r="F1869" s="265"/>
      <c r="G1869" s="122">
        <f>SUM(G1858:G1868)</f>
        <v>182575</v>
      </c>
    </row>
    <row r="1870" spans="1:7" ht="22.5" customHeight="1">
      <c r="A1870" s="138"/>
      <c r="B1870" s="280"/>
      <c r="C1870" s="252" t="s">
        <v>529</v>
      </c>
      <c r="D1870" s="252"/>
      <c r="E1870" s="252"/>
      <c r="F1870" s="252"/>
      <c r="G1870" s="122">
        <f>G1848</f>
        <v>21000</v>
      </c>
    </row>
    <row r="1871" spans="1:7" ht="22.5" customHeight="1">
      <c r="A1871" s="138"/>
      <c r="B1871" s="280"/>
      <c r="C1871" s="252" t="s">
        <v>530</v>
      </c>
      <c r="D1871" s="252"/>
      <c r="E1871" s="252"/>
      <c r="F1871" s="252"/>
      <c r="G1871" s="122">
        <f>G1849</f>
        <v>190000</v>
      </c>
    </row>
    <row r="1872" spans="1:7" ht="22.5" customHeight="1">
      <c r="A1872" s="138"/>
      <c r="B1872" s="280"/>
      <c r="C1872" s="252" t="s">
        <v>531</v>
      </c>
      <c r="D1872" s="252"/>
      <c r="E1872" s="252"/>
      <c r="F1872" s="252"/>
      <c r="G1872" s="150">
        <f>(G1869+G1870+G1871)*8%</f>
        <v>31486</v>
      </c>
    </row>
    <row r="1873" spans="1:7" ht="22.5" customHeight="1">
      <c r="A1873" s="138"/>
      <c r="B1873" s="284"/>
      <c r="C1873" s="252" t="s">
        <v>532</v>
      </c>
      <c r="D1873" s="252"/>
      <c r="E1873" s="252"/>
      <c r="F1873" s="252"/>
      <c r="G1873" s="122">
        <f>SUM(G1869:G1872)</f>
        <v>425061</v>
      </c>
    </row>
    <row r="1874" spans="1:7" ht="22.5" customHeight="1">
      <c r="A1874" s="159"/>
      <c r="C1874" s="147"/>
      <c r="D1874" s="147"/>
      <c r="E1874" s="193"/>
      <c r="F1874" s="147"/>
      <c r="G1874" s="148"/>
    </row>
    <row r="1875" spans="1:7" ht="22.5" customHeight="1">
      <c r="A1875" s="159"/>
      <c r="C1875" s="147"/>
      <c r="D1875" s="147"/>
      <c r="E1875" s="193"/>
      <c r="F1875" s="147"/>
      <c r="G1875" s="148"/>
    </row>
    <row r="1876" spans="1:7" ht="22.5" customHeight="1">
      <c r="A1876" s="159"/>
      <c r="C1876" s="147"/>
      <c r="D1876" s="147"/>
      <c r="E1876" s="193"/>
      <c r="F1876" s="147"/>
      <c r="G1876" s="148"/>
    </row>
    <row r="1877" spans="1:7" ht="22.5" customHeight="1">
      <c r="A1877" s="130" t="s">
        <v>283</v>
      </c>
      <c r="B1877" s="132" t="s">
        <v>168</v>
      </c>
      <c r="C1877" s="137" t="s">
        <v>169</v>
      </c>
      <c r="D1877" s="137" t="s">
        <v>170</v>
      </c>
      <c r="E1877" s="195" t="s">
        <v>306</v>
      </c>
      <c r="F1877" s="153" t="s">
        <v>437</v>
      </c>
      <c r="G1877" s="153" t="s">
        <v>438</v>
      </c>
    </row>
    <row r="1878" spans="1:7" ht="22.5" customHeight="1">
      <c r="A1878" s="137">
        <v>96</v>
      </c>
      <c r="B1878" s="279" t="s">
        <v>158</v>
      </c>
      <c r="C1878" s="129" t="s">
        <v>287</v>
      </c>
      <c r="D1878" s="129" t="str">
        <f t="shared" ref="D1878:D1886" si="77">"کيلوگرم"</f>
        <v>کيلوگرم</v>
      </c>
      <c r="E1878" s="168">
        <v>1.4999999999999999E-2</v>
      </c>
      <c r="F1878" s="122">
        <f>F1858</f>
        <v>5000</v>
      </c>
      <c r="G1878" s="122">
        <f t="shared" si="76"/>
        <v>75</v>
      </c>
    </row>
    <row r="1879" spans="1:7" ht="22.5" customHeight="1">
      <c r="A1879" s="138"/>
      <c r="B1879" s="280"/>
      <c r="C1879" s="129" t="s">
        <v>6</v>
      </c>
      <c r="D1879" s="129" t="str">
        <f t="shared" si="77"/>
        <v>کيلوگرم</v>
      </c>
      <c r="E1879" s="168">
        <v>0.05</v>
      </c>
      <c r="F1879" s="122">
        <f>F1861</f>
        <v>250000</v>
      </c>
      <c r="G1879" s="122">
        <f t="shared" si="76"/>
        <v>12500</v>
      </c>
    </row>
    <row r="1880" spans="1:7" ht="22.5" customHeight="1">
      <c r="A1880" s="138"/>
      <c r="B1880" s="280"/>
      <c r="C1880" s="129" t="s">
        <v>129</v>
      </c>
      <c r="D1880" s="129" t="str">
        <f t="shared" si="77"/>
        <v>کيلوگرم</v>
      </c>
      <c r="E1880" s="168">
        <v>0.04</v>
      </c>
      <c r="F1880" s="122">
        <f>'مواد غذایی'!H19</f>
        <v>500000</v>
      </c>
      <c r="G1880" s="122">
        <f t="shared" si="76"/>
        <v>20000</v>
      </c>
    </row>
    <row r="1881" spans="1:7" ht="22.5" customHeight="1">
      <c r="A1881" s="138"/>
      <c r="B1881" s="280"/>
      <c r="C1881" s="129" t="s">
        <v>7</v>
      </c>
      <c r="D1881" s="129" t="str">
        <f t="shared" si="77"/>
        <v>کيلوگرم</v>
      </c>
      <c r="E1881" s="168">
        <v>1.4999999999999999E-2</v>
      </c>
      <c r="F1881" s="122">
        <f>F1666</f>
        <v>700000</v>
      </c>
      <c r="G1881" s="122">
        <f t="shared" si="76"/>
        <v>10500</v>
      </c>
    </row>
    <row r="1882" spans="1:7" ht="22.5" customHeight="1">
      <c r="A1882" s="138"/>
      <c r="B1882" s="280"/>
      <c r="C1882" s="129" t="s">
        <v>132</v>
      </c>
      <c r="D1882" s="129" t="str">
        <f t="shared" si="77"/>
        <v>کيلوگرم</v>
      </c>
      <c r="E1882" s="168">
        <v>0.1</v>
      </c>
      <c r="F1882" s="122">
        <f>'مواد غذایی'!M18</f>
        <v>500000</v>
      </c>
      <c r="G1882" s="122">
        <f t="shared" si="76"/>
        <v>50000</v>
      </c>
    </row>
    <row r="1883" spans="1:7" ht="22.5" customHeight="1">
      <c r="A1883" s="138"/>
      <c r="B1883" s="280"/>
      <c r="C1883" s="129" t="s">
        <v>39</v>
      </c>
      <c r="D1883" s="129" t="str">
        <f t="shared" si="77"/>
        <v>کيلوگرم</v>
      </c>
      <c r="E1883" s="168">
        <v>1.4999999999999999E-2</v>
      </c>
      <c r="F1883" s="122">
        <f>F1481</f>
        <v>900000</v>
      </c>
      <c r="G1883" s="122">
        <f t="shared" si="76"/>
        <v>13500</v>
      </c>
    </row>
    <row r="1884" spans="1:7" ht="22.5" customHeight="1">
      <c r="A1884" s="138"/>
      <c r="B1884" s="280"/>
      <c r="C1884" s="129" t="s">
        <v>93</v>
      </c>
      <c r="D1884" s="129" t="str">
        <f t="shared" si="77"/>
        <v>کيلوگرم</v>
      </c>
      <c r="E1884" s="168">
        <v>0.08</v>
      </c>
      <c r="F1884" s="122">
        <f>F1532</f>
        <v>700000</v>
      </c>
      <c r="G1884" s="122">
        <f t="shared" si="76"/>
        <v>56000</v>
      </c>
    </row>
    <row r="1885" spans="1:7" ht="22.5" customHeight="1">
      <c r="A1885" s="138"/>
      <c r="B1885" s="280"/>
      <c r="C1885" s="129" t="s">
        <v>106</v>
      </c>
      <c r="D1885" s="129" t="str">
        <f t="shared" si="77"/>
        <v>کيلوگرم</v>
      </c>
      <c r="E1885" s="168">
        <v>1.4999999999999999E-2</v>
      </c>
      <c r="F1885" s="122">
        <f>F1582</f>
        <v>1200000</v>
      </c>
      <c r="G1885" s="122">
        <f t="shared" si="76"/>
        <v>18000</v>
      </c>
    </row>
    <row r="1886" spans="1:7" ht="22.5" customHeight="1">
      <c r="A1886" s="138"/>
      <c r="B1886" s="280"/>
      <c r="C1886" s="129" t="s">
        <v>51</v>
      </c>
      <c r="D1886" s="129" t="str">
        <f t="shared" si="77"/>
        <v>کيلوگرم</v>
      </c>
      <c r="E1886" s="168">
        <v>0.02</v>
      </c>
      <c r="F1886" s="122">
        <f>F961</f>
        <v>900000</v>
      </c>
      <c r="G1886" s="122">
        <f t="shared" si="76"/>
        <v>18000</v>
      </c>
    </row>
    <row r="1887" spans="1:7" ht="22.5" customHeight="1">
      <c r="A1887" s="138"/>
      <c r="B1887" s="280"/>
      <c r="C1887" s="129" t="str">
        <f>"نان لواش  بسته بندي 80 گرمي"</f>
        <v>نان لواش  بسته بندي 80 گرمي</v>
      </c>
      <c r="D1887" s="129" t="s">
        <v>11</v>
      </c>
      <c r="E1887" s="168">
        <v>1</v>
      </c>
      <c r="F1887" s="122">
        <f>F1866</f>
        <v>70000</v>
      </c>
      <c r="G1887" s="122">
        <f t="shared" si="76"/>
        <v>70000</v>
      </c>
    </row>
    <row r="1888" spans="1:7" ht="22.5" customHeight="1">
      <c r="A1888" s="138"/>
      <c r="B1888" s="280"/>
      <c r="C1888" s="129" t="s">
        <v>161</v>
      </c>
      <c r="D1888" s="129" t="str">
        <f>"کيلوگرم"</f>
        <v>کيلوگرم</v>
      </c>
      <c r="E1888" s="168">
        <v>0.01</v>
      </c>
      <c r="F1888" s="122">
        <f>F654</f>
        <v>700000</v>
      </c>
      <c r="G1888" s="122">
        <f t="shared" si="76"/>
        <v>7000</v>
      </c>
    </row>
    <row r="1889" spans="1:7" ht="22.5" customHeight="1">
      <c r="A1889" s="138"/>
      <c r="B1889" s="280"/>
      <c r="C1889" s="129" t="s">
        <v>125</v>
      </c>
      <c r="D1889" s="129" t="str">
        <f>"کيلوگرم"</f>
        <v>کيلوگرم</v>
      </c>
      <c r="E1889" s="168">
        <v>0.02</v>
      </c>
      <c r="F1889" s="122">
        <f>F1549</f>
        <v>800000</v>
      </c>
      <c r="G1889" s="122">
        <f t="shared" si="76"/>
        <v>16000</v>
      </c>
    </row>
    <row r="1890" spans="1:7" ht="22.5" customHeight="1">
      <c r="A1890" s="138"/>
      <c r="B1890" s="280"/>
      <c r="C1890" s="129" t="s">
        <v>94</v>
      </c>
      <c r="D1890" s="129" t="str">
        <f>"کيلوگرم"</f>
        <v>کيلوگرم</v>
      </c>
      <c r="E1890" s="168">
        <v>5.0000000000000001E-3</v>
      </c>
      <c r="F1890" s="122">
        <f>F1669</f>
        <v>2000000</v>
      </c>
      <c r="G1890" s="122">
        <f t="shared" si="76"/>
        <v>10000</v>
      </c>
    </row>
    <row r="1891" spans="1:7" ht="22.5" customHeight="1">
      <c r="A1891" s="138"/>
      <c r="B1891" s="280"/>
      <c r="C1891" s="112" t="s">
        <v>370</v>
      </c>
      <c r="D1891" s="129" t="s">
        <v>173</v>
      </c>
      <c r="E1891" s="168">
        <v>1</v>
      </c>
      <c r="F1891" s="122">
        <f>F1867</f>
        <v>10000</v>
      </c>
      <c r="G1891" s="122">
        <f t="shared" si="76"/>
        <v>10000</v>
      </c>
    </row>
    <row r="1892" spans="1:7" ht="22.5" customHeight="1">
      <c r="A1892" s="138"/>
      <c r="B1892" s="280"/>
      <c r="C1892" s="263" t="s">
        <v>400</v>
      </c>
      <c r="D1892" s="264"/>
      <c r="E1892" s="264"/>
      <c r="F1892" s="265"/>
      <c r="G1892" s="122">
        <f>SUM(G1878:G1891)</f>
        <v>311575</v>
      </c>
    </row>
    <row r="1893" spans="1:7" ht="22.5" customHeight="1">
      <c r="A1893" s="138"/>
      <c r="B1893" s="280"/>
      <c r="C1893" s="252" t="s">
        <v>529</v>
      </c>
      <c r="D1893" s="252"/>
      <c r="E1893" s="252"/>
      <c r="F1893" s="252"/>
      <c r="G1893" s="122">
        <f>G1870</f>
        <v>21000</v>
      </c>
    </row>
    <row r="1894" spans="1:7" ht="22.5" customHeight="1">
      <c r="A1894" s="138"/>
      <c r="B1894" s="280"/>
      <c r="C1894" s="252" t="s">
        <v>530</v>
      </c>
      <c r="D1894" s="252"/>
      <c r="E1894" s="252"/>
      <c r="F1894" s="252"/>
      <c r="G1894" s="122">
        <f>G1871</f>
        <v>190000</v>
      </c>
    </row>
    <row r="1895" spans="1:7" ht="22.5" customHeight="1">
      <c r="A1895" s="138"/>
      <c r="B1895" s="280"/>
      <c r="C1895" s="252" t="s">
        <v>531</v>
      </c>
      <c r="D1895" s="252"/>
      <c r="E1895" s="252"/>
      <c r="F1895" s="252"/>
      <c r="G1895" s="150">
        <f>(G1892+G1893+G1894)*8%</f>
        <v>41806</v>
      </c>
    </row>
    <row r="1896" spans="1:7" ht="22.5" customHeight="1">
      <c r="A1896" s="138"/>
      <c r="B1896" s="284"/>
      <c r="C1896" s="252" t="s">
        <v>532</v>
      </c>
      <c r="D1896" s="252"/>
      <c r="E1896" s="252"/>
      <c r="F1896" s="252"/>
      <c r="G1896" s="122">
        <f>SUM(G1892:G1895)</f>
        <v>564381</v>
      </c>
    </row>
    <row r="1897" spans="1:7" ht="22.5" customHeight="1">
      <c r="A1897" s="159"/>
      <c r="C1897" s="147"/>
      <c r="D1897" s="147"/>
      <c r="E1897" s="193"/>
      <c r="F1897" s="147"/>
      <c r="G1897" s="148"/>
    </row>
    <row r="1898" spans="1:7" ht="22.5" customHeight="1">
      <c r="A1898" s="159"/>
      <c r="C1898" s="147"/>
      <c r="D1898" s="147"/>
      <c r="E1898" s="193"/>
      <c r="F1898" s="147"/>
      <c r="G1898" s="148"/>
    </row>
    <row r="1899" spans="1:7" ht="22.5" customHeight="1">
      <c r="A1899" s="159"/>
      <c r="C1899" s="147"/>
      <c r="D1899" s="147"/>
      <c r="E1899" s="193"/>
      <c r="F1899" s="147"/>
      <c r="G1899" s="148"/>
    </row>
    <row r="1900" spans="1:7" ht="22.5" customHeight="1">
      <c r="A1900" s="130" t="s">
        <v>283</v>
      </c>
      <c r="B1900" s="132" t="s">
        <v>168</v>
      </c>
      <c r="C1900" s="137" t="s">
        <v>169</v>
      </c>
      <c r="D1900" s="137" t="s">
        <v>170</v>
      </c>
      <c r="E1900" s="195" t="s">
        <v>306</v>
      </c>
      <c r="F1900" s="153" t="s">
        <v>437</v>
      </c>
      <c r="G1900" s="153" t="s">
        <v>438</v>
      </c>
    </row>
    <row r="1901" spans="1:7" ht="22.5" customHeight="1">
      <c r="A1901" s="135">
        <v>97</v>
      </c>
      <c r="B1901" s="275" t="s">
        <v>342</v>
      </c>
      <c r="C1901" s="129" t="s">
        <v>287</v>
      </c>
      <c r="D1901" s="129" t="str">
        <f t="shared" ref="D1901:D1910" si="78">"کيلوگرم"</f>
        <v>کيلوگرم</v>
      </c>
      <c r="E1901" s="168">
        <v>1.4999999999999999E-2</v>
      </c>
      <c r="F1901" s="122">
        <f>F1878</f>
        <v>5000</v>
      </c>
      <c r="G1901" s="122">
        <f>F1901</f>
        <v>5000</v>
      </c>
    </row>
    <row r="1902" spans="1:7" ht="22.5" customHeight="1">
      <c r="A1902" s="136"/>
      <c r="B1902" s="276"/>
      <c r="C1902" s="129" t="str">
        <f>"برنج ايراني درجه 1"</f>
        <v>برنج ايراني درجه 1</v>
      </c>
      <c r="D1902" s="129" t="str">
        <f t="shared" si="78"/>
        <v>کيلوگرم</v>
      </c>
      <c r="E1902" s="169">
        <v>0.01</v>
      </c>
      <c r="F1902" s="122">
        <f>F1707</f>
        <v>900000</v>
      </c>
      <c r="G1902" s="122">
        <f t="shared" si="76"/>
        <v>9000</v>
      </c>
    </row>
    <row r="1903" spans="1:7" ht="22.5" customHeight="1">
      <c r="A1903" s="136"/>
      <c r="B1903" s="276"/>
      <c r="C1903" s="112" t="s">
        <v>270</v>
      </c>
      <c r="D1903" s="129" t="str">
        <f t="shared" si="78"/>
        <v>کيلوگرم</v>
      </c>
      <c r="E1903" s="169">
        <v>0.05</v>
      </c>
      <c r="F1903" s="122">
        <f>F1879</f>
        <v>250000</v>
      </c>
      <c r="G1903" s="122">
        <f t="shared" si="76"/>
        <v>12500</v>
      </c>
    </row>
    <row r="1904" spans="1:7" ht="22.5" customHeight="1">
      <c r="A1904" s="136"/>
      <c r="B1904" s="276"/>
      <c r="C1904" s="112" t="s">
        <v>340</v>
      </c>
      <c r="D1904" s="129" t="str">
        <f t="shared" si="78"/>
        <v>کيلوگرم</v>
      </c>
      <c r="E1904" s="169">
        <v>0.1</v>
      </c>
      <c r="F1904" s="122">
        <f>F1882</f>
        <v>500000</v>
      </c>
      <c r="G1904" s="122">
        <f t="shared" si="76"/>
        <v>50000</v>
      </c>
    </row>
    <row r="1905" spans="1:7" ht="22.5" customHeight="1">
      <c r="A1905" s="136"/>
      <c r="B1905" s="276"/>
      <c r="C1905" s="112" t="s">
        <v>264</v>
      </c>
      <c r="D1905" s="129" t="str">
        <f t="shared" si="78"/>
        <v>کيلوگرم</v>
      </c>
      <c r="E1905" s="169">
        <v>0.02</v>
      </c>
      <c r="F1905" s="122">
        <f>F1883</f>
        <v>900000</v>
      </c>
      <c r="G1905" s="122">
        <f t="shared" si="76"/>
        <v>18000</v>
      </c>
    </row>
    <row r="1906" spans="1:7" ht="22.5" customHeight="1">
      <c r="A1906" s="136"/>
      <c r="B1906" s="276"/>
      <c r="C1906" s="112" t="s">
        <v>341</v>
      </c>
      <c r="D1906" s="129" t="str">
        <f t="shared" si="78"/>
        <v>کيلوگرم</v>
      </c>
      <c r="E1906" s="169">
        <v>0.04</v>
      </c>
      <c r="F1906" s="122">
        <f>F982</f>
        <v>8000000</v>
      </c>
      <c r="G1906" s="122">
        <f t="shared" si="76"/>
        <v>320000</v>
      </c>
    </row>
    <row r="1907" spans="1:7" ht="22.5" customHeight="1">
      <c r="A1907" s="136"/>
      <c r="B1907" s="276"/>
      <c r="C1907" s="112" t="s">
        <v>106</v>
      </c>
      <c r="D1907" s="129" t="str">
        <f t="shared" si="78"/>
        <v>کيلوگرم</v>
      </c>
      <c r="E1907" s="169">
        <v>0.01</v>
      </c>
      <c r="F1907" s="122">
        <f>F1885</f>
        <v>1200000</v>
      </c>
      <c r="G1907" s="122">
        <f t="shared" si="76"/>
        <v>12000</v>
      </c>
    </row>
    <row r="1908" spans="1:7" ht="22.5" customHeight="1">
      <c r="A1908" s="136"/>
      <c r="B1908" s="276"/>
      <c r="C1908" s="112" t="s">
        <v>124</v>
      </c>
      <c r="D1908" s="129" t="str">
        <f t="shared" si="78"/>
        <v>کيلوگرم</v>
      </c>
      <c r="E1908" s="169">
        <v>0.01</v>
      </c>
      <c r="F1908" s="122">
        <f>F1548</f>
        <v>900000</v>
      </c>
      <c r="G1908" s="122">
        <f t="shared" si="76"/>
        <v>9000</v>
      </c>
    </row>
    <row r="1909" spans="1:7" ht="22.5" customHeight="1">
      <c r="A1909" s="136"/>
      <c r="B1909" s="276"/>
      <c r="C1909" s="112" t="s">
        <v>51</v>
      </c>
      <c r="D1909" s="129" t="str">
        <f t="shared" si="78"/>
        <v>کيلوگرم</v>
      </c>
      <c r="E1909" s="169">
        <v>0.01</v>
      </c>
      <c r="F1909" s="122">
        <f>F1886</f>
        <v>900000</v>
      </c>
      <c r="G1909" s="122">
        <f t="shared" si="76"/>
        <v>9000</v>
      </c>
    </row>
    <row r="1910" spans="1:7" ht="22.5" customHeight="1">
      <c r="A1910" s="136"/>
      <c r="B1910" s="276"/>
      <c r="C1910" s="112" t="s">
        <v>265</v>
      </c>
      <c r="D1910" s="129" t="str">
        <f t="shared" si="78"/>
        <v>کيلوگرم</v>
      </c>
      <c r="E1910" s="169">
        <v>0.02</v>
      </c>
      <c r="F1910" s="122">
        <f>'مواد غذایی'!W10</f>
        <v>800000</v>
      </c>
      <c r="G1910" s="122">
        <f t="shared" si="76"/>
        <v>16000</v>
      </c>
    </row>
    <row r="1911" spans="1:7" ht="22.5" customHeight="1">
      <c r="A1911" s="136"/>
      <c r="B1911" s="276"/>
      <c r="C1911" s="129" t="str">
        <f>"نان لواش  بسته بندي 80 گرمي"</f>
        <v>نان لواش  بسته بندي 80 گرمي</v>
      </c>
      <c r="D1911" s="112" t="s">
        <v>267</v>
      </c>
      <c r="E1911" s="169">
        <v>2</v>
      </c>
      <c r="F1911" s="122">
        <f>F1887</f>
        <v>70000</v>
      </c>
      <c r="G1911" s="122">
        <f t="shared" si="76"/>
        <v>140000</v>
      </c>
    </row>
    <row r="1912" spans="1:7" ht="22.5" customHeight="1">
      <c r="A1912" s="136"/>
      <c r="B1912" s="276"/>
      <c r="C1912" s="112" t="s">
        <v>125</v>
      </c>
      <c r="D1912" s="129" t="str">
        <f>"کيلوگرم"</f>
        <v>کيلوگرم</v>
      </c>
      <c r="E1912" s="169">
        <v>1.4999999999999999E-2</v>
      </c>
      <c r="F1912" s="122">
        <f>F1889</f>
        <v>800000</v>
      </c>
      <c r="G1912" s="122">
        <f t="shared" si="76"/>
        <v>12000</v>
      </c>
    </row>
    <row r="1913" spans="1:7" ht="22.5" customHeight="1">
      <c r="A1913" s="136"/>
      <c r="B1913" s="276"/>
      <c r="C1913" s="112" t="s">
        <v>370</v>
      </c>
      <c r="D1913" s="112" t="s">
        <v>266</v>
      </c>
      <c r="E1913" s="169">
        <v>1</v>
      </c>
      <c r="F1913" s="122">
        <f>F1891</f>
        <v>10000</v>
      </c>
      <c r="G1913" s="122">
        <f t="shared" si="76"/>
        <v>10000</v>
      </c>
    </row>
    <row r="1914" spans="1:7" ht="22.5" customHeight="1">
      <c r="A1914" s="138"/>
      <c r="B1914" s="276"/>
      <c r="C1914" s="263" t="s">
        <v>400</v>
      </c>
      <c r="D1914" s="264"/>
      <c r="E1914" s="264"/>
      <c r="F1914" s="265"/>
      <c r="G1914" s="122">
        <f>SUM(G1901:G1913)</f>
        <v>622500</v>
      </c>
    </row>
    <row r="1915" spans="1:7" ht="22.5" customHeight="1">
      <c r="A1915" s="138"/>
      <c r="B1915" s="276"/>
      <c r="C1915" s="252" t="s">
        <v>529</v>
      </c>
      <c r="D1915" s="252"/>
      <c r="E1915" s="252"/>
      <c r="F1915" s="252"/>
      <c r="G1915" s="122">
        <f>G1893</f>
        <v>21000</v>
      </c>
    </row>
    <row r="1916" spans="1:7" ht="22.5" customHeight="1">
      <c r="A1916" s="138"/>
      <c r="B1916" s="276"/>
      <c r="C1916" s="252" t="s">
        <v>530</v>
      </c>
      <c r="D1916" s="252"/>
      <c r="E1916" s="252"/>
      <c r="F1916" s="252"/>
      <c r="G1916" s="122">
        <f>G1894</f>
        <v>190000</v>
      </c>
    </row>
    <row r="1917" spans="1:7" ht="22.5" customHeight="1">
      <c r="A1917" s="138"/>
      <c r="B1917" s="276"/>
      <c r="C1917" s="252" t="s">
        <v>531</v>
      </c>
      <c r="D1917" s="252"/>
      <c r="E1917" s="252"/>
      <c r="F1917" s="252"/>
      <c r="G1917" s="150">
        <f>(G1914+G1915+G1916)*8%</f>
        <v>66680</v>
      </c>
    </row>
    <row r="1918" spans="1:7" ht="22.5" customHeight="1">
      <c r="A1918" s="138"/>
      <c r="B1918" s="283"/>
      <c r="C1918" s="252" t="s">
        <v>532</v>
      </c>
      <c r="D1918" s="252"/>
      <c r="E1918" s="252"/>
      <c r="F1918" s="252"/>
      <c r="G1918" s="122">
        <f>SUM(G1914:G1917)-175000</f>
        <v>725180</v>
      </c>
    </row>
    <row r="1919" spans="1:7" ht="22.5" customHeight="1">
      <c r="A1919" s="159"/>
      <c r="C1919" s="147"/>
      <c r="D1919" s="147"/>
      <c r="E1919" s="193"/>
      <c r="F1919" s="147"/>
      <c r="G1919" s="148"/>
    </row>
    <row r="1920" spans="1:7" ht="22.5" customHeight="1">
      <c r="A1920" s="159"/>
      <c r="C1920" s="147"/>
      <c r="D1920" s="147"/>
      <c r="E1920" s="193"/>
      <c r="F1920" s="147"/>
      <c r="G1920" s="148"/>
    </row>
    <row r="1921" spans="1:7" ht="22.5" customHeight="1">
      <c r="A1921" s="159"/>
      <c r="C1921" s="147"/>
      <c r="D1921" s="147"/>
      <c r="E1921" s="193"/>
      <c r="F1921" s="147"/>
      <c r="G1921" s="148"/>
    </row>
    <row r="1922" spans="1:7" ht="22.5" customHeight="1">
      <c r="A1922" s="130" t="s">
        <v>283</v>
      </c>
      <c r="B1922" s="132" t="s">
        <v>168</v>
      </c>
      <c r="C1922" s="137" t="s">
        <v>169</v>
      </c>
      <c r="D1922" s="137" t="s">
        <v>170</v>
      </c>
      <c r="E1922" s="195" t="s">
        <v>306</v>
      </c>
      <c r="F1922" s="153" t="s">
        <v>437</v>
      </c>
      <c r="G1922" s="153" t="s">
        <v>438</v>
      </c>
    </row>
    <row r="1923" spans="1:7" ht="22.5" customHeight="1">
      <c r="A1923" s="137">
        <v>98</v>
      </c>
      <c r="B1923" s="279" t="s">
        <v>159</v>
      </c>
      <c r="C1923" s="129" t="s">
        <v>287</v>
      </c>
      <c r="D1923" s="129" t="str">
        <f t="shared" ref="D1923:D1930" si="79">"کيلوگرم"</f>
        <v>کيلوگرم</v>
      </c>
      <c r="E1923" s="168">
        <v>1.4999999999999999E-2</v>
      </c>
      <c r="F1923" s="122">
        <f>F1901</f>
        <v>5000</v>
      </c>
      <c r="G1923" s="122">
        <f t="shared" si="76"/>
        <v>75</v>
      </c>
    </row>
    <row r="1924" spans="1:7" ht="22.5" customHeight="1">
      <c r="A1924" s="138"/>
      <c r="B1924" s="280"/>
      <c r="C1924" s="129" t="s">
        <v>6</v>
      </c>
      <c r="D1924" s="129" t="str">
        <f t="shared" si="79"/>
        <v>کيلوگرم</v>
      </c>
      <c r="E1924" s="168">
        <v>0.05</v>
      </c>
      <c r="F1924" s="122">
        <f>F1903</f>
        <v>250000</v>
      </c>
      <c r="G1924" s="122">
        <f t="shared" si="76"/>
        <v>12500</v>
      </c>
    </row>
    <row r="1925" spans="1:7" ht="22.5" customHeight="1">
      <c r="A1925" s="138"/>
      <c r="B1925" s="280"/>
      <c r="C1925" s="129" t="s">
        <v>127</v>
      </c>
      <c r="D1925" s="129" t="str">
        <f t="shared" si="79"/>
        <v>کيلوگرم</v>
      </c>
      <c r="E1925" s="168">
        <v>0.06</v>
      </c>
      <c r="F1925" s="122">
        <f>'مواد غذایی'!H10</f>
        <v>350000</v>
      </c>
      <c r="G1925" s="122">
        <f t="shared" si="76"/>
        <v>21000</v>
      </c>
    </row>
    <row r="1926" spans="1:7" ht="22.5" customHeight="1">
      <c r="A1926" s="138"/>
      <c r="B1926" s="280"/>
      <c r="C1926" s="129" t="s">
        <v>7</v>
      </c>
      <c r="D1926" s="129" t="str">
        <f t="shared" si="79"/>
        <v>کيلوگرم</v>
      </c>
      <c r="E1926" s="168">
        <v>1.4999999999999999E-2</v>
      </c>
      <c r="F1926" s="122">
        <f>F1881</f>
        <v>700000</v>
      </c>
      <c r="G1926" s="122">
        <f t="shared" si="76"/>
        <v>10500</v>
      </c>
    </row>
    <row r="1927" spans="1:7" ht="22.5" customHeight="1">
      <c r="A1927" s="138"/>
      <c r="B1927" s="280"/>
      <c r="C1927" s="129" t="s">
        <v>133</v>
      </c>
      <c r="D1927" s="129" t="str">
        <f t="shared" si="79"/>
        <v>کيلوگرم</v>
      </c>
      <c r="E1927" s="168">
        <v>0.1</v>
      </c>
      <c r="F1927" s="122">
        <f>F1904</f>
        <v>500000</v>
      </c>
      <c r="G1927" s="122">
        <f t="shared" si="76"/>
        <v>50000</v>
      </c>
    </row>
    <row r="1928" spans="1:7" ht="22.5" customHeight="1">
      <c r="A1928" s="138"/>
      <c r="B1928" s="280"/>
      <c r="C1928" s="129" t="s">
        <v>39</v>
      </c>
      <c r="D1928" s="129" t="str">
        <f t="shared" si="79"/>
        <v>کيلوگرم</v>
      </c>
      <c r="E1928" s="168">
        <v>0.01</v>
      </c>
      <c r="F1928" s="122">
        <f>F1905</f>
        <v>900000</v>
      </c>
      <c r="G1928" s="122">
        <f t="shared" si="76"/>
        <v>9000</v>
      </c>
    </row>
    <row r="1929" spans="1:7" ht="22.5" customHeight="1">
      <c r="A1929" s="138"/>
      <c r="B1929" s="280"/>
      <c r="C1929" s="129" t="s">
        <v>93</v>
      </c>
      <c r="D1929" s="129" t="str">
        <f t="shared" si="79"/>
        <v>کيلوگرم</v>
      </c>
      <c r="E1929" s="168">
        <v>0.08</v>
      </c>
      <c r="F1929" s="122">
        <f>F1884</f>
        <v>700000</v>
      </c>
      <c r="G1929" s="122">
        <f t="shared" si="76"/>
        <v>56000</v>
      </c>
    </row>
    <row r="1930" spans="1:7" ht="22.5" customHeight="1">
      <c r="A1930" s="138"/>
      <c r="B1930" s="280"/>
      <c r="C1930" s="129" t="s">
        <v>106</v>
      </c>
      <c r="D1930" s="129" t="str">
        <f t="shared" si="79"/>
        <v>کيلوگرم</v>
      </c>
      <c r="E1930" s="168">
        <v>0.01</v>
      </c>
      <c r="F1930" s="122">
        <f>F1907</f>
        <v>1200000</v>
      </c>
      <c r="G1930" s="122">
        <f t="shared" si="76"/>
        <v>12000</v>
      </c>
    </row>
    <row r="1931" spans="1:7" ht="22.5" customHeight="1">
      <c r="A1931" s="138"/>
      <c r="B1931" s="280"/>
      <c r="C1931" s="129" t="str">
        <f>"نان لواش  بسته بندي 80 گرمي"</f>
        <v>نان لواش  بسته بندي 80 گرمي</v>
      </c>
      <c r="D1931" s="129" t="s">
        <v>11</v>
      </c>
      <c r="E1931" s="168">
        <v>1</v>
      </c>
      <c r="F1931" s="122">
        <f>F1911</f>
        <v>70000</v>
      </c>
      <c r="G1931" s="122">
        <f t="shared" si="76"/>
        <v>70000</v>
      </c>
    </row>
    <row r="1932" spans="1:7" ht="22.5" customHeight="1">
      <c r="A1932" s="138"/>
      <c r="B1932" s="280"/>
      <c r="C1932" s="129" t="s">
        <v>125</v>
      </c>
      <c r="D1932" s="129" t="str">
        <f>"کيلوگرم"</f>
        <v>کيلوگرم</v>
      </c>
      <c r="E1932" s="168">
        <v>0.01</v>
      </c>
      <c r="F1932" s="122">
        <f>F1912</f>
        <v>800000</v>
      </c>
      <c r="G1932" s="122">
        <f t="shared" si="76"/>
        <v>8000</v>
      </c>
    </row>
    <row r="1933" spans="1:7" ht="22.5" customHeight="1">
      <c r="A1933" s="138"/>
      <c r="B1933" s="280"/>
      <c r="C1933" s="129" t="s">
        <v>94</v>
      </c>
      <c r="D1933" s="129" t="str">
        <f>"کيلوگرم"</f>
        <v>کيلوگرم</v>
      </c>
      <c r="E1933" s="168">
        <v>2E-3</v>
      </c>
      <c r="F1933" s="122">
        <f>F1890</f>
        <v>2000000</v>
      </c>
      <c r="G1933" s="122">
        <f t="shared" si="76"/>
        <v>4000</v>
      </c>
    </row>
    <row r="1934" spans="1:7" ht="22.5" customHeight="1">
      <c r="A1934" s="138"/>
      <c r="B1934" s="280"/>
      <c r="C1934" s="112" t="s">
        <v>370</v>
      </c>
      <c r="D1934" s="129" t="s">
        <v>173</v>
      </c>
      <c r="E1934" s="168">
        <v>1</v>
      </c>
      <c r="F1934" s="122">
        <f>F1913</f>
        <v>10000</v>
      </c>
      <c r="G1934" s="122">
        <f t="shared" si="76"/>
        <v>10000</v>
      </c>
    </row>
    <row r="1935" spans="1:7" ht="22.5" customHeight="1">
      <c r="A1935" s="138"/>
      <c r="B1935" s="280"/>
      <c r="C1935" s="263" t="s">
        <v>400</v>
      </c>
      <c r="D1935" s="264"/>
      <c r="E1935" s="264"/>
      <c r="F1935" s="265"/>
      <c r="G1935" s="122">
        <f>SUM(G1923:G1934)</f>
        <v>263075</v>
      </c>
    </row>
    <row r="1936" spans="1:7" ht="22.5" customHeight="1">
      <c r="A1936" s="138"/>
      <c r="B1936" s="280"/>
      <c r="C1936" s="252" t="s">
        <v>529</v>
      </c>
      <c r="D1936" s="252"/>
      <c r="E1936" s="252"/>
      <c r="F1936" s="252"/>
      <c r="G1936" s="122">
        <f>G1915</f>
        <v>21000</v>
      </c>
    </row>
    <row r="1937" spans="1:7" ht="22.5" customHeight="1">
      <c r="A1937" s="138"/>
      <c r="B1937" s="280"/>
      <c r="C1937" s="252" t="s">
        <v>530</v>
      </c>
      <c r="D1937" s="252"/>
      <c r="E1937" s="252"/>
      <c r="F1937" s="252"/>
      <c r="G1937" s="122">
        <f>G1916</f>
        <v>190000</v>
      </c>
    </row>
    <row r="1938" spans="1:7" ht="22.5" customHeight="1">
      <c r="A1938" s="138"/>
      <c r="B1938" s="280"/>
      <c r="C1938" s="252" t="s">
        <v>531</v>
      </c>
      <c r="D1938" s="252"/>
      <c r="E1938" s="252"/>
      <c r="F1938" s="252"/>
      <c r="G1938" s="150">
        <f>(G1935+G1936+G1937)*8%</f>
        <v>37926</v>
      </c>
    </row>
    <row r="1939" spans="1:7" ht="22.5" customHeight="1">
      <c r="A1939" s="138"/>
      <c r="B1939" s="284"/>
      <c r="C1939" s="252" t="s">
        <v>532</v>
      </c>
      <c r="D1939" s="252"/>
      <c r="E1939" s="252"/>
      <c r="F1939" s="252"/>
      <c r="G1939" s="122">
        <f>SUM(G1935:G1938)</f>
        <v>512001</v>
      </c>
    </row>
    <row r="1940" spans="1:7" ht="22.5" customHeight="1">
      <c r="A1940" s="159"/>
      <c r="C1940" s="147"/>
      <c r="D1940" s="147"/>
      <c r="E1940" s="193"/>
      <c r="F1940" s="147"/>
      <c r="G1940" s="148"/>
    </row>
    <row r="1941" spans="1:7" ht="22.5" customHeight="1">
      <c r="A1941" s="159"/>
      <c r="C1941" s="147"/>
      <c r="D1941" s="147"/>
      <c r="E1941" s="193"/>
      <c r="F1941" s="147"/>
      <c r="G1941" s="148"/>
    </row>
    <row r="1942" spans="1:7" ht="22.5" customHeight="1">
      <c r="A1942" s="159"/>
      <c r="C1942" s="147"/>
      <c r="D1942" s="147"/>
      <c r="E1942" s="193"/>
      <c r="F1942" s="147"/>
      <c r="G1942" s="148"/>
    </row>
    <row r="1943" spans="1:7" ht="22.5" customHeight="1">
      <c r="A1943" s="130" t="s">
        <v>283</v>
      </c>
      <c r="B1943" s="132" t="s">
        <v>168</v>
      </c>
      <c r="C1943" s="137" t="s">
        <v>169</v>
      </c>
      <c r="D1943" s="137" t="s">
        <v>170</v>
      </c>
      <c r="E1943" s="195" t="s">
        <v>306</v>
      </c>
      <c r="F1943" s="153" t="s">
        <v>437</v>
      </c>
      <c r="G1943" s="153" t="s">
        <v>438</v>
      </c>
    </row>
    <row r="1944" spans="1:7" ht="22.5" customHeight="1">
      <c r="A1944" s="137">
        <v>99</v>
      </c>
      <c r="B1944" s="279" t="s">
        <v>160</v>
      </c>
      <c r="C1944" s="129" t="s">
        <v>287</v>
      </c>
      <c r="D1944" s="129" t="str">
        <f>"کيلوگرم"</f>
        <v>کيلوگرم</v>
      </c>
      <c r="E1944" s="168">
        <v>1.4999999999999999E-2</v>
      </c>
      <c r="F1944" s="122">
        <f>F1923</f>
        <v>5000</v>
      </c>
      <c r="G1944" s="122">
        <f t="shared" si="76"/>
        <v>75</v>
      </c>
    </row>
    <row r="1945" spans="1:7" ht="22.5" customHeight="1">
      <c r="A1945" s="138"/>
      <c r="B1945" s="280"/>
      <c r="C1945" s="129" t="s">
        <v>6</v>
      </c>
      <c r="D1945" s="129" t="str">
        <f>"کيلوگرم"</f>
        <v>کيلوگرم</v>
      </c>
      <c r="E1945" s="168">
        <v>0.01</v>
      </c>
      <c r="F1945" s="122">
        <f>F1924</f>
        <v>250000</v>
      </c>
      <c r="G1945" s="122">
        <f t="shared" si="76"/>
        <v>2500</v>
      </c>
    </row>
    <row r="1946" spans="1:7" ht="22.5" customHeight="1">
      <c r="A1946" s="138"/>
      <c r="B1946" s="280"/>
      <c r="C1946" s="129" t="s">
        <v>127</v>
      </c>
      <c r="D1946" s="129" t="str">
        <f>"کيلوگرم"</f>
        <v>کيلوگرم</v>
      </c>
      <c r="E1946" s="168">
        <v>0.06</v>
      </c>
      <c r="F1946" s="122">
        <f>F1925</f>
        <v>350000</v>
      </c>
      <c r="G1946" s="122">
        <f t="shared" si="76"/>
        <v>21000</v>
      </c>
    </row>
    <row r="1947" spans="1:7" ht="22.5" customHeight="1">
      <c r="A1947" s="138"/>
      <c r="B1947" s="280"/>
      <c r="C1947" s="129" t="s">
        <v>236</v>
      </c>
      <c r="D1947" s="129" t="str">
        <f>"کيلوگرم"</f>
        <v>کيلوگرم</v>
      </c>
      <c r="E1947" s="168">
        <v>0.03</v>
      </c>
      <c r="F1947" s="122">
        <f>F1864</f>
        <v>500000</v>
      </c>
      <c r="G1947" s="122">
        <f t="shared" si="76"/>
        <v>15000</v>
      </c>
    </row>
    <row r="1948" spans="1:7" ht="22.5" customHeight="1">
      <c r="A1948" s="138"/>
      <c r="B1948" s="280"/>
      <c r="C1948" s="129" t="s">
        <v>103</v>
      </c>
      <c r="D1948" s="129" t="s">
        <v>4</v>
      </c>
      <c r="E1948" s="168">
        <v>0.2</v>
      </c>
      <c r="F1948" s="122">
        <f>F1105</f>
        <v>140000</v>
      </c>
      <c r="G1948" s="122">
        <f t="shared" si="76"/>
        <v>28000</v>
      </c>
    </row>
    <row r="1949" spans="1:7" ht="22.5" customHeight="1">
      <c r="A1949" s="138"/>
      <c r="B1949" s="280"/>
      <c r="C1949" s="129" t="s">
        <v>126</v>
      </c>
      <c r="D1949" s="129" t="str">
        <f>"کيلوگرم"</f>
        <v>کيلوگرم</v>
      </c>
      <c r="E1949" s="168">
        <v>3.0000000000000001E-3</v>
      </c>
      <c r="F1949" s="122">
        <f>'مواد غذایی'!H43</f>
        <v>5000</v>
      </c>
      <c r="G1949" s="122">
        <f t="shared" si="76"/>
        <v>15</v>
      </c>
    </row>
    <row r="1950" spans="1:7" ht="22.5" customHeight="1">
      <c r="A1950" s="138"/>
      <c r="B1950" s="280"/>
      <c r="C1950" s="129" t="s">
        <v>136</v>
      </c>
      <c r="D1950" s="129" t="str">
        <f>"کيلوگرم"</f>
        <v>کيلوگرم</v>
      </c>
      <c r="E1950" s="168">
        <v>3.0000000000000001E-3</v>
      </c>
      <c r="F1950" s="122">
        <f>'مواد غذایی'!H44</f>
        <v>5000</v>
      </c>
      <c r="G1950" s="122">
        <f t="shared" si="76"/>
        <v>15</v>
      </c>
    </row>
    <row r="1951" spans="1:7" ht="22.5" customHeight="1">
      <c r="A1951" s="138"/>
      <c r="B1951" s="280"/>
      <c r="C1951" s="129" t="s">
        <v>36</v>
      </c>
      <c r="D1951" s="129" t="str">
        <f>"کيلوگرم"</f>
        <v>کيلوگرم</v>
      </c>
      <c r="E1951" s="168">
        <v>0.01</v>
      </c>
      <c r="F1951" s="122">
        <f>F1516</f>
        <v>25000</v>
      </c>
      <c r="G1951" s="122">
        <f t="shared" si="76"/>
        <v>250</v>
      </c>
    </row>
    <row r="1952" spans="1:7" ht="22.5" customHeight="1">
      <c r="A1952" s="138"/>
      <c r="B1952" s="280"/>
      <c r="C1952" s="129" t="str">
        <f>"نان لواش  بسته بندي 80 گرمي"</f>
        <v>نان لواش  بسته بندي 80 گرمي</v>
      </c>
      <c r="D1952" s="129" t="s">
        <v>11</v>
      </c>
      <c r="E1952" s="168">
        <v>1</v>
      </c>
      <c r="F1952" s="122">
        <f>F1931</f>
        <v>70000</v>
      </c>
      <c r="G1952" s="122">
        <f t="shared" si="76"/>
        <v>70000</v>
      </c>
    </row>
    <row r="1953" spans="1:7" ht="22.5" customHeight="1">
      <c r="A1953" s="138"/>
      <c r="B1953" s="280"/>
      <c r="C1953" s="112" t="s">
        <v>370</v>
      </c>
      <c r="D1953" s="129" t="s">
        <v>173</v>
      </c>
      <c r="E1953" s="168">
        <v>1</v>
      </c>
      <c r="F1953" s="122">
        <f>F1934</f>
        <v>10000</v>
      </c>
      <c r="G1953" s="122">
        <f t="shared" si="76"/>
        <v>10000</v>
      </c>
    </row>
    <row r="1954" spans="1:7" ht="22.5" customHeight="1">
      <c r="A1954" s="138"/>
      <c r="B1954" s="280"/>
      <c r="C1954" s="129" t="s">
        <v>19</v>
      </c>
      <c r="D1954" s="129" t="str">
        <f>"کيلوگرم"</f>
        <v>کيلوگرم</v>
      </c>
      <c r="E1954" s="168">
        <v>0.05</v>
      </c>
      <c r="F1954" s="122">
        <f>F1868</f>
        <v>300000</v>
      </c>
      <c r="G1954" s="122">
        <f t="shared" si="76"/>
        <v>15000</v>
      </c>
    </row>
    <row r="1955" spans="1:7" ht="22.5" customHeight="1">
      <c r="A1955" s="138"/>
      <c r="B1955" s="280"/>
      <c r="C1955" s="263" t="s">
        <v>400</v>
      </c>
      <c r="D1955" s="264"/>
      <c r="E1955" s="264"/>
      <c r="F1955" s="265"/>
      <c r="G1955" s="122">
        <f>SUM(G1944:G1954)</f>
        <v>161855</v>
      </c>
    </row>
    <row r="1956" spans="1:7" ht="22.5" customHeight="1">
      <c r="A1956" s="138"/>
      <c r="B1956" s="280"/>
      <c r="C1956" s="252" t="s">
        <v>529</v>
      </c>
      <c r="D1956" s="252"/>
      <c r="E1956" s="252"/>
      <c r="F1956" s="252"/>
      <c r="G1956" s="122">
        <f>G1936</f>
        <v>21000</v>
      </c>
    </row>
    <row r="1957" spans="1:7" ht="22.5" customHeight="1">
      <c r="A1957" s="138"/>
      <c r="B1957" s="280"/>
      <c r="C1957" s="252" t="s">
        <v>530</v>
      </c>
      <c r="D1957" s="252"/>
      <c r="E1957" s="252"/>
      <c r="F1957" s="252"/>
      <c r="G1957" s="122">
        <f>G1937</f>
        <v>190000</v>
      </c>
    </row>
    <row r="1958" spans="1:7" ht="22.5" customHeight="1">
      <c r="A1958" s="138"/>
      <c r="B1958" s="280"/>
      <c r="C1958" s="252" t="s">
        <v>531</v>
      </c>
      <c r="D1958" s="252"/>
      <c r="E1958" s="252"/>
      <c r="F1958" s="252"/>
      <c r="G1958" s="150">
        <f>(G1955+G1956+G1957)*8%</f>
        <v>29828.400000000001</v>
      </c>
    </row>
    <row r="1959" spans="1:7" ht="22.5" customHeight="1">
      <c r="A1959" s="138"/>
      <c r="B1959" s="284"/>
      <c r="C1959" s="252" t="s">
        <v>532</v>
      </c>
      <c r="D1959" s="252"/>
      <c r="E1959" s="252"/>
      <c r="F1959" s="252"/>
      <c r="G1959" s="122">
        <f>SUM(G1955:G1958)</f>
        <v>402683.4</v>
      </c>
    </row>
    <row r="1960" spans="1:7" ht="22.5" customHeight="1">
      <c r="A1960" s="159"/>
      <c r="C1960" s="147"/>
      <c r="D1960" s="147"/>
      <c r="E1960" s="193"/>
      <c r="F1960" s="147"/>
      <c r="G1960" s="148"/>
    </row>
    <row r="1961" spans="1:7" ht="22.5" customHeight="1">
      <c r="A1961" s="159"/>
      <c r="C1961" s="147"/>
      <c r="D1961" s="147"/>
      <c r="E1961" s="193"/>
      <c r="F1961" s="147"/>
      <c r="G1961" s="148"/>
    </row>
    <row r="1962" spans="1:7" ht="22.5" customHeight="1">
      <c r="A1962" s="159"/>
      <c r="C1962" s="147"/>
      <c r="D1962" s="147"/>
      <c r="E1962" s="193"/>
      <c r="F1962" s="147"/>
      <c r="G1962" s="148"/>
    </row>
    <row r="1963" spans="1:7" ht="22.5" customHeight="1">
      <c r="A1963" s="130" t="s">
        <v>283</v>
      </c>
      <c r="B1963" s="132" t="s">
        <v>168</v>
      </c>
      <c r="C1963" s="137" t="s">
        <v>169</v>
      </c>
      <c r="D1963" s="137" t="s">
        <v>170</v>
      </c>
      <c r="E1963" s="195" t="s">
        <v>306</v>
      </c>
      <c r="F1963" s="153" t="s">
        <v>437</v>
      </c>
      <c r="G1963" s="153" t="s">
        <v>438</v>
      </c>
    </row>
    <row r="1964" spans="1:7" ht="22.5" customHeight="1">
      <c r="A1964" s="137">
        <v>100</v>
      </c>
      <c r="B1964" s="279" t="s">
        <v>155</v>
      </c>
      <c r="C1964" s="129" t="s">
        <v>287</v>
      </c>
      <c r="D1964" s="129" t="str">
        <f>"کيلوگرم"</f>
        <v>کيلوگرم</v>
      </c>
      <c r="E1964" s="168">
        <v>1.4999999999999999E-2</v>
      </c>
      <c r="F1964" s="122">
        <f>F1944</f>
        <v>5000</v>
      </c>
      <c r="G1964" s="122">
        <f t="shared" si="76"/>
        <v>75</v>
      </c>
    </row>
    <row r="1965" spans="1:7" ht="22.5" customHeight="1">
      <c r="A1965" s="138"/>
      <c r="B1965" s="280"/>
      <c r="C1965" s="129" t="s">
        <v>3</v>
      </c>
      <c r="D1965" s="129" t="s">
        <v>4</v>
      </c>
      <c r="E1965" s="168">
        <v>5.0000000000000001E-3</v>
      </c>
      <c r="F1965" s="122">
        <f>F1859</f>
        <v>500000</v>
      </c>
      <c r="G1965" s="122">
        <f t="shared" si="76"/>
        <v>2500</v>
      </c>
    </row>
    <row r="1966" spans="1:7" ht="22.5" customHeight="1">
      <c r="A1966" s="138"/>
      <c r="B1966" s="280"/>
      <c r="C1966" s="129" t="s">
        <v>427</v>
      </c>
      <c r="D1966" s="129" t="str">
        <f>"کيلوگرم"</f>
        <v>کيلوگرم</v>
      </c>
      <c r="E1966" s="168">
        <v>0.02</v>
      </c>
      <c r="F1966" s="122">
        <f>F1860</f>
        <v>1000000</v>
      </c>
      <c r="G1966" s="122">
        <f t="shared" si="76"/>
        <v>20000</v>
      </c>
    </row>
    <row r="1967" spans="1:7" ht="22.5" customHeight="1">
      <c r="A1967" s="138"/>
      <c r="B1967" s="280"/>
      <c r="C1967" s="129" t="s">
        <v>6</v>
      </c>
      <c r="D1967" s="129" t="str">
        <f t="shared" ref="D1967:D1972" si="80">"کيلوگرم"</f>
        <v>کيلوگرم</v>
      </c>
      <c r="E1967" s="168">
        <v>2.5000000000000001E-2</v>
      </c>
      <c r="F1967" s="122">
        <f>F1945</f>
        <v>250000</v>
      </c>
      <c r="G1967" s="122">
        <f t="shared" si="76"/>
        <v>6250</v>
      </c>
    </row>
    <row r="1968" spans="1:7" ht="22.5" customHeight="1">
      <c r="A1968" s="138"/>
      <c r="B1968" s="280"/>
      <c r="C1968" s="129" t="s">
        <v>127</v>
      </c>
      <c r="D1968" s="129" t="str">
        <f t="shared" si="80"/>
        <v>کيلوگرم</v>
      </c>
      <c r="E1968" s="168">
        <v>0.06</v>
      </c>
      <c r="F1968" s="122">
        <f>F1946</f>
        <v>350000</v>
      </c>
      <c r="G1968" s="122">
        <f t="shared" ref="G1968:G2113" si="81">F1968*E1968</f>
        <v>21000</v>
      </c>
    </row>
    <row r="1969" spans="1:7" ht="22.5" customHeight="1">
      <c r="A1969" s="138"/>
      <c r="B1969" s="280"/>
      <c r="C1969" s="129" t="s">
        <v>17</v>
      </c>
      <c r="D1969" s="129" t="str">
        <f t="shared" si="80"/>
        <v>کيلوگرم</v>
      </c>
      <c r="E1969" s="168">
        <v>1.4999999999999999E-2</v>
      </c>
      <c r="F1969" s="122">
        <f>F1862</f>
        <v>500000</v>
      </c>
      <c r="G1969" s="122">
        <f t="shared" si="81"/>
        <v>7500</v>
      </c>
    </row>
    <row r="1970" spans="1:7" ht="22.5" customHeight="1">
      <c r="A1970" s="138"/>
      <c r="B1970" s="280"/>
      <c r="C1970" s="129" t="s">
        <v>156</v>
      </c>
      <c r="D1970" s="129" t="str">
        <f t="shared" si="80"/>
        <v>کيلوگرم</v>
      </c>
      <c r="E1970" s="168">
        <v>0.03</v>
      </c>
      <c r="F1970" s="122">
        <f>F1864</f>
        <v>500000</v>
      </c>
      <c r="G1970" s="122">
        <f t="shared" si="81"/>
        <v>15000</v>
      </c>
    </row>
    <row r="1971" spans="1:7" ht="22.5" customHeight="1">
      <c r="A1971" s="138"/>
      <c r="B1971" s="280"/>
      <c r="C1971" s="129" t="s">
        <v>126</v>
      </c>
      <c r="D1971" s="129" t="str">
        <f t="shared" si="80"/>
        <v>کيلوگرم</v>
      </c>
      <c r="E1971" s="168">
        <v>8.0000000000000004E-4</v>
      </c>
      <c r="F1971" s="122">
        <f>F1949</f>
        <v>5000</v>
      </c>
      <c r="G1971" s="122">
        <f t="shared" si="81"/>
        <v>4</v>
      </c>
    </row>
    <row r="1972" spans="1:7" ht="22.5" customHeight="1">
      <c r="A1972" s="138"/>
      <c r="B1972" s="280"/>
      <c r="C1972" s="129" t="s">
        <v>136</v>
      </c>
      <c r="D1972" s="129" t="str">
        <f t="shared" si="80"/>
        <v>کيلوگرم</v>
      </c>
      <c r="E1972" s="168">
        <v>8.0000000000000004E-4</v>
      </c>
      <c r="F1972" s="122">
        <f>F1950</f>
        <v>5000</v>
      </c>
      <c r="G1972" s="122">
        <f t="shared" si="81"/>
        <v>4</v>
      </c>
    </row>
    <row r="1973" spans="1:7" ht="22.5" customHeight="1">
      <c r="A1973" s="138"/>
      <c r="B1973" s="280"/>
      <c r="C1973" s="129" t="str">
        <f>"نان لواش  بسته بندي 80 گرمي"</f>
        <v>نان لواش  بسته بندي 80 گرمي</v>
      </c>
      <c r="D1973" s="129" t="s">
        <v>11</v>
      </c>
      <c r="E1973" s="168">
        <v>1</v>
      </c>
      <c r="F1973" s="122">
        <f>F1952</f>
        <v>70000</v>
      </c>
      <c r="G1973" s="122">
        <f t="shared" si="81"/>
        <v>70000</v>
      </c>
    </row>
    <row r="1974" spans="1:7" ht="22.5" customHeight="1">
      <c r="A1974" s="138"/>
      <c r="B1974" s="280"/>
      <c r="C1974" s="112" t="s">
        <v>370</v>
      </c>
      <c r="D1974" s="129" t="s">
        <v>173</v>
      </c>
      <c r="E1974" s="168">
        <v>1</v>
      </c>
      <c r="F1974" s="122">
        <f>F1953</f>
        <v>10000</v>
      </c>
      <c r="G1974" s="122">
        <f t="shared" si="81"/>
        <v>10000</v>
      </c>
    </row>
    <row r="1975" spans="1:7" ht="22.5" customHeight="1">
      <c r="A1975" s="138"/>
      <c r="B1975" s="280"/>
      <c r="C1975" s="129" t="s">
        <v>19</v>
      </c>
      <c r="D1975" s="129" t="str">
        <f>"کيلوگرم"</f>
        <v>کيلوگرم</v>
      </c>
      <c r="E1975" s="168">
        <v>0.05</v>
      </c>
      <c r="F1975" s="122">
        <f>F1954</f>
        <v>300000</v>
      </c>
      <c r="G1975" s="122">
        <f t="shared" si="81"/>
        <v>15000</v>
      </c>
    </row>
    <row r="1976" spans="1:7" ht="22.5" customHeight="1">
      <c r="A1976" s="138"/>
      <c r="B1976" s="280"/>
      <c r="C1976" s="263" t="s">
        <v>400</v>
      </c>
      <c r="D1976" s="264"/>
      <c r="E1976" s="264"/>
      <c r="F1976" s="265"/>
      <c r="G1976" s="122">
        <f>SUM(G1964:G1975)</f>
        <v>167333</v>
      </c>
    </row>
    <row r="1977" spans="1:7" ht="22.5" customHeight="1">
      <c r="A1977" s="138"/>
      <c r="B1977" s="280"/>
      <c r="C1977" s="252" t="s">
        <v>529</v>
      </c>
      <c r="D1977" s="252"/>
      <c r="E1977" s="252"/>
      <c r="F1977" s="252"/>
      <c r="G1977" s="122">
        <f>G1956</f>
        <v>21000</v>
      </c>
    </row>
    <row r="1978" spans="1:7" ht="22.5" customHeight="1">
      <c r="A1978" s="138"/>
      <c r="B1978" s="280"/>
      <c r="C1978" s="252" t="s">
        <v>530</v>
      </c>
      <c r="D1978" s="252"/>
      <c r="E1978" s="252"/>
      <c r="F1978" s="252"/>
      <c r="G1978" s="122">
        <f>G1957</f>
        <v>190000</v>
      </c>
    </row>
    <row r="1979" spans="1:7" ht="22.5" customHeight="1">
      <c r="A1979" s="138"/>
      <c r="B1979" s="280"/>
      <c r="C1979" s="252" t="s">
        <v>531</v>
      </c>
      <c r="D1979" s="252"/>
      <c r="E1979" s="252"/>
      <c r="F1979" s="252"/>
      <c r="G1979" s="150">
        <f>(G1976+G1977+G1978)*8%</f>
        <v>30266.639999999999</v>
      </c>
    </row>
    <row r="1980" spans="1:7" ht="22.5" customHeight="1">
      <c r="A1980" s="138"/>
      <c r="B1980" s="284"/>
      <c r="C1980" s="252" t="s">
        <v>532</v>
      </c>
      <c r="D1980" s="252"/>
      <c r="E1980" s="252"/>
      <c r="F1980" s="252"/>
      <c r="G1980" s="122">
        <f>SUM(G1976:G1979)</f>
        <v>408599.64</v>
      </c>
    </row>
    <row r="1981" spans="1:7" ht="22.5" customHeight="1">
      <c r="A1981" s="159"/>
      <c r="C1981" s="147"/>
      <c r="D1981" s="147"/>
      <c r="E1981" s="193"/>
      <c r="F1981" s="147"/>
      <c r="G1981" s="148"/>
    </row>
    <row r="1982" spans="1:7" ht="22.5" customHeight="1">
      <c r="A1982" s="159"/>
      <c r="C1982" s="147"/>
      <c r="D1982" s="147"/>
      <c r="E1982" s="193"/>
      <c r="F1982" s="147"/>
      <c r="G1982" s="148"/>
    </row>
    <row r="1983" spans="1:7" ht="22.5" customHeight="1">
      <c r="A1983" s="159"/>
      <c r="C1983" s="147"/>
      <c r="D1983" s="147"/>
      <c r="E1983" s="193"/>
      <c r="F1983" s="147"/>
      <c r="G1983" s="148"/>
    </row>
    <row r="1984" spans="1:7" ht="22.5" customHeight="1">
      <c r="A1984" s="130" t="s">
        <v>283</v>
      </c>
      <c r="B1984" s="132" t="s">
        <v>168</v>
      </c>
      <c r="C1984" s="137" t="s">
        <v>169</v>
      </c>
      <c r="D1984" s="137" t="s">
        <v>170</v>
      </c>
      <c r="E1984" s="195" t="s">
        <v>306</v>
      </c>
      <c r="F1984" s="153" t="s">
        <v>437</v>
      </c>
      <c r="G1984" s="153" t="s">
        <v>438</v>
      </c>
    </row>
    <row r="1985" spans="1:7" ht="22.5" customHeight="1">
      <c r="A1985" s="137">
        <v>101</v>
      </c>
      <c r="B1985" s="279" t="s">
        <v>110</v>
      </c>
      <c r="C1985" s="129" t="s">
        <v>287</v>
      </c>
      <c r="D1985" s="129" t="str">
        <f>"کيلوگرم"</f>
        <v>کيلوگرم</v>
      </c>
      <c r="E1985" s="168">
        <v>1.4999999999999999E-2</v>
      </c>
      <c r="F1985" s="122">
        <f>F1964</f>
        <v>5000</v>
      </c>
      <c r="G1985" s="122">
        <f t="shared" si="81"/>
        <v>75</v>
      </c>
    </row>
    <row r="1986" spans="1:7" ht="22.5" customHeight="1">
      <c r="A1986" s="138"/>
      <c r="B1986" s="280"/>
      <c r="C1986" s="129" t="s">
        <v>3</v>
      </c>
      <c r="D1986" s="129" t="s">
        <v>4</v>
      </c>
      <c r="E1986" s="168">
        <v>0.03</v>
      </c>
      <c r="F1986" s="122">
        <f>F1965</f>
        <v>500000</v>
      </c>
      <c r="G1986" s="122">
        <f t="shared" si="81"/>
        <v>15000</v>
      </c>
    </row>
    <row r="1987" spans="1:7" ht="22.5" customHeight="1">
      <c r="A1987" s="138"/>
      <c r="B1987" s="280"/>
      <c r="C1987" s="129" t="s">
        <v>29</v>
      </c>
      <c r="D1987" s="129" t="str">
        <f t="shared" ref="D1987:D1992" si="82">"کيلوگرم"</f>
        <v>کيلوگرم</v>
      </c>
      <c r="E1987" s="168">
        <v>0.04</v>
      </c>
      <c r="F1987" s="122">
        <f>F1191</f>
        <v>200000</v>
      </c>
      <c r="G1987" s="122">
        <f t="shared" si="81"/>
        <v>8000</v>
      </c>
    </row>
    <row r="1988" spans="1:7" ht="22.5" customHeight="1">
      <c r="A1988" s="138"/>
      <c r="B1988" s="280"/>
      <c r="C1988" s="129" t="s">
        <v>6</v>
      </c>
      <c r="D1988" s="129" t="str">
        <f t="shared" si="82"/>
        <v>کيلوگرم</v>
      </c>
      <c r="E1988" s="168">
        <v>0.05</v>
      </c>
      <c r="F1988" s="122">
        <f>F1967</f>
        <v>250000</v>
      </c>
      <c r="G1988" s="122">
        <f t="shared" si="81"/>
        <v>12500</v>
      </c>
    </row>
    <row r="1989" spans="1:7" ht="22.5" customHeight="1">
      <c r="A1989" s="138"/>
      <c r="B1989" s="280"/>
      <c r="C1989" s="129" t="s">
        <v>7</v>
      </c>
      <c r="D1989" s="129" t="str">
        <f t="shared" si="82"/>
        <v>کيلوگرم</v>
      </c>
      <c r="E1989" s="168">
        <v>1.4999999999999999E-2</v>
      </c>
      <c r="F1989" s="122">
        <f>F1926</f>
        <v>700000</v>
      </c>
      <c r="G1989" s="122">
        <f t="shared" si="81"/>
        <v>10500</v>
      </c>
    </row>
    <row r="1990" spans="1:7" ht="22.5" customHeight="1">
      <c r="A1990" s="138"/>
      <c r="B1990" s="280"/>
      <c r="C1990" s="129" t="s">
        <v>331</v>
      </c>
      <c r="D1990" s="129" t="str">
        <f t="shared" si="82"/>
        <v>کيلوگرم</v>
      </c>
      <c r="E1990" s="168">
        <v>0.1</v>
      </c>
      <c r="F1990" s="122">
        <f>F1708</f>
        <v>1000000</v>
      </c>
      <c r="G1990" s="122">
        <f t="shared" si="81"/>
        <v>100000</v>
      </c>
    </row>
    <row r="1991" spans="1:7" ht="22.5" customHeight="1">
      <c r="A1991" s="138"/>
      <c r="B1991" s="280"/>
      <c r="C1991" s="129" t="s">
        <v>55</v>
      </c>
      <c r="D1991" s="129" t="str">
        <f t="shared" si="82"/>
        <v>کيلوگرم</v>
      </c>
      <c r="E1991" s="168">
        <v>0.12</v>
      </c>
      <c r="F1991" s="122">
        <f>F1612</f>
        <v>800000</v>
      </c>
      <c r="G1991" s="122">
        <f t="shared" si="81"/>
        <v>96000</v>
      </c>
    </row>
    <row r="1992" spans="1:7" ht="22.5" customHeight="1">
      <c r="A1992" s="138"/>
      <c r="B1992" s="280"/>
      <c r="C1992" s="129" t="s">
        <v>36</v>
      </c>
      <c r="D1992" s="129" t="str">
        <f t="shared" si="82"/>
        <v>کيلوگرم</v>
      </c>
      <c r="E1992" s="168">
        <v>0.02</v>
      </c>
      <c r="F1992" s="122">
        <f>F1951</f>
        <v>25000</v>
      </c>
      <c r="G1992" s="122">
        <f t="shared" si="81"/>
        <v>500</v>
      </c>
    </row>
    <row r="1993" spans="1:7" ht="22.5" customHeight="1">
      <c r="A1993" s="138"/>
      <c r="B1993" s="280"/>
      <c r="C1993" s="129" t="str">
        <f>"نان لواش  بسته بندي 80 گرمي"</f>
        <v>نان لواش  بسته بندي 80 گرمي</v>
      </c>
      <c r="D1993" s="129" t="s">
        <v>11</v>
      </c>
      <c r="E1993" s="168">
        <v>2</v>
      </c>
      <c r="F1993" s="122">
        <f>F1973</f>
        <v>70000</v>
      </c>
      <c r="G1993" s="122">
        <f t="shared" si="81"/>
        <v>140000</v>
      </c>
    </row>
    <row r="1994" spans="1:7" ht="22.5" customHeight="1">
      <c r="A1994" s="138"/>
      <c r="B1994" s="280"/>
      <c r="C1994" s="112" t="s">
        <v>370</v>
      </c>
      <c r="D1994" s="129" t="s">
        <v>173</v>
      </c>
      <c r="E1994" s="168">
        <v>1</v>
      </c>
      <c r="F1994" s="122">
        <f>F1974</f>
        <v>10000</v>
      </c>
      <c r="G1994" s="122">
        <f t="shared" si="81"/>
        <v>10000</v>
      </c>
    </row>
    <row r="1995" spans="1:7" ht="22.5" customHeight="1">
      <c r="A1995" s="138"/>
      <c r="B1995" s="280"/>
      <c r="C1995" s="263" t="s">
        <v>400</v>
      </c>
      <c r="D1995" s="264"/>
      <c r="E1995" s="264"/>
      <c r="F1995" s="265"/>
      <c r="G1995" s="122">
        <f>SUM(G1985:G1994)</f>
        <v>392575</v>
      </c>
    </row>
    <row r="1996" spans="1:7" ht="22.5" customHeight="1">
      <c r="A1996" s="138"/>
      <c r="B1996" s="280"/>
      <c r="C1996" s="252" t="s">
        <v>529</v>
      </c>
      <c r="D1996" s="252"/>
      <c r="E1996" s="252"/>
      <c r="F1996" s="252"/>
      <c r="G1996" s="122">
        <f>G1977</f>
        <v>21000</v>
      </c>
    </row>
    <row r="1997" spans="1:7" ht="22.5" customHeight="1">
      <c r="A1997" s="138"/>
      <c r="B1997" s="280"/>
      <c r="C1997" s="252" t="s">
        <v>530</v>
      </c>
      <c r="D1997" s="252"/>
      <c r="E1997" s="252"/>
      <c r="F1997" s="252"/>
      <c r="G1997" s="122">
        <f>G1978</f>
        <v>190000</v>
      </c>
    </row>
    <row r="1998" spans="1:7" ht="22.5" customHeight="1">
      <c r="A1998" s="138"/>
      <c r="B1998" s="280"/>
      <c r="C1998" s="252" t="s">
        <v>531</v>
      </c>
      <c r="D1998" s="252"/>
      <c r="E1998" s="252"/>
      <c r="F1998" s="252"/>
      <c r="G1998" s="150">
        <f>(G1995+G1996+G1997)*8%</f>
        <v>48286</v>
      </c>
    </row>
    <row r="1999" spans="1:7" ht="22.5" customHeight="1">
      <c r="A1999" s="138"/>
      <c r="B1999" s="284"/>
      <c r="C1999" s="252" t="s">
        <v>532</v>
      </c>
      <c r="D1999" s="252"/>
      <c r="E1999" s="252"/>
      <c r="F1999" s="252"/>
      <c r="G1999" s="122">
        <f>SUM(G1995:G1998)</f>
        <v>651861</v>
      </c>
    </row>
    <row r="2000" spans="1:7" ht="22.5" customHeight="1">
      <c r="A2000" s="159"/>
      <c r="C2000" s="147"/>
      <c r="D2000" s="147"/>
      <c r="E2000" s="193"/>
      <c r="F2000" s="147"/>
      <c r="G2000" s="148"/>
    </row>
    <row r="2001" spans="1:7" ht="22.5" customHeight="1">
      <c r="A2001" s="159"/>
      <c r="C2001" s="147"/>
      <c r="D2001" s="147"/>
      <c r="E2001" s="193"/>
      <c r="F2001" s="147"/>
      <c r="G2001" s="148"/>
    </row>
    <row r="2002" spans="1:7" ht="22.5" customHeight="1">
      <c r="A2002" s="159"/>
      <c r="C2002" s="147"/>
      <c r="D2002" s="147"/>
      <c r="E2002" s="193"/>
      <c r="F2002" s="147"/>
      <c r="G2002" s="148"/>
    </row>
    <row r="2003" spans="1:7" ht="22.5" customHeight="1">
      <c r="A2003" s="130" t="s">
        <v>283</v>
      </c>
      <c r="B2003" s="132" t="s">
        <v>168</v>
      </c>
      <c r="C2003" s="137" t="s">
        <v>169</v>
      </c>
      <c r="D2003" s="137" t="s">
        <v>170</v>
      </c>
      <c r="E2003" s="195" t="s">
        <v>306</v>
      </c>
      <c r="F2003" s="153" t="s">
        <v>437</v>
      </c>
      <c r="G2003" s="153" t="s">
        <v>438</v>
      </c>
    </row>
    <row r="2004" spans="1:7" ht="22.5" customHeight="1">
      <c r="A2004" s="137">
        <v>102</v>
      </c>
      <c r="B2004" s="279" t="s">
        <v>352</v>
      </c>
      <c r="C2004" s="129" t="s">
        <v>140</v>
      </c>
      <c r="D2004" s="129" t="s">
        <v>305</v>
      </c>
      <c r="E2004" s="168">
        <v>7.0000000000000007E-2</v>
      </c>
      <c r="F2004" s="122">
        <f>'مواد غذایی'!W4</f>
        <v>500000</v>
      </c>
      <c r="G2004" s="122">
        <f t="shared" si="81"/>
        <v>35000</v>
      </c>
    </row>
    <row r="2005" spans="1:7" ht="22.5" customHeight="1">
      <c r="A2005" s="138"/>
      <c r="B2005" s="280"/>
      <c r="C2005" s="129" t="s">
        <v>341</v>
      </c>
      <c r="D2005" s="129" t="s">
        <v>305</v>
      </c>
      <c r="E2005" s="168">
        <v>0.06</v>
      </c>
      <c r="F2005" s="122">
        <f>F1906</f>
        <v>8000000</v>
      </c>
      <c r="G2005" s="122">
        <f t="shared" si="81"/>
        <v>480000</v>
      </c>
    </row>
    <row r="2006" spans="1:7" ht="22.5" customHeight="1">
      <c r="A2006" s="138"/>
      <c r="B2006" s="280"/>
      <c r="C2006" s="129" t="s">
        <v>229</v>
      </c>
      <c r="D2006" s="129" t="s">
        <v>305</v>
      </c>
      <c r="E2006" s="168">
        <v>5.0000000000000001E-3</v>
      </c>
      <c r="F2006" s="122">
        <f>F1713</f>
        <v>700000</v>
      </c>
      <c r="G2006" s="122">
        <f t="shared" si="81"/>
        <v>3500</v>
      </c>
    </row>
    <row r="2007" spans="1:7" ht="22.5" customHeight="1">
      <c r="A2007" s="138"/>
      <c r="B2007" s="280"/>
      <c r="C2007" s="129" t="s">
        <v>374</v>
      </c>
      <c r="D2007" s="129" t="s">
        <v>305</v>
      </c>
      <c r="E2007" s="168">
        <v>0.01</v>
      </c>
      <c r="F2007" s="122">
        <f>F179</f>
        <v>25000</v>
      </c>
      <c r="G2007" s="122">
        <f t="shared" si="81"/>
        <v>250</v>
      </c>
    </row>
    <row r="2008" spans="1:7" ht="22.5" customHeight="1">
      <c r="A2008" s="138"/>
      <c r="B2008" s="280"/>
      <c r="C2008" s="129" t="s">
        <v>14</v>
      </c>
      <c r="D2008" s="129" t="s">
        <v>305</v>
      </c>
      <c r="E2008" s="168">
        <v>0.02</v>
      </c>
      <c r="F2008" s="122">
        <f>F674</f>
        <v>350000</v>
      </c>
      <c r="G2008" s="122">
        <f t="shared" si="81"/>
        <v>7000</v>
      </c>
    </row>
    <row r="2009" spans="1:7" ht="22.5" customHeight="1">
      <c r="A2009" s="138"/>
      <c r="B2009" s="280"/>
      <c r="C2009" s="112" t="s">
        <v>375</v>
      </c>
      <c r="D2009" s="129" t="s">
        <v>173</v>
      </c>
      <c r="E2009" s="168">
        <v>1</v>
      </c>
      <c r="F2009" s="122">
        <f>'مواد غذایی'!AL27</f>
        <v>20000</v>
      </c>
      <c r="G2009" s="122">
        <f>E2009*F2009</f>
        <v>20000</v>
      </c>
    </row>
    <row r="2010" spans="1:7" ht="22.5" customHeight="1">
      <c r="A2010" s="138"/>
      <c r="B2010" s="280"/>
      <c r="C2010" s="263" t="s">
        <v>400</v>
      </c>
      <c r="D2010" s="264"/>
      <c r="E2010" s="264"/>
      <c r="F2010" s="265"/>
      <c r="G2010" s="122">
        <f>SUM(G2004:G2009)</f>
        <v>545750</v>
      </c>
    </row>
    <row r="2011" spans="1:7" ht="22.5" customHeight="1">
      <c r="A2011" s="138"/>
      <c r="B2011" s="280"/>
      <c r="C2011" s="252" t="s">
        <v>529</v>
      </c>
      <c r="D2011" s="252"/>
      <c r="E2011" s="252"/>
      <c r="F2011" s="252"/>
      <c r="G2011" s="122">
        <f>G1996</f>
        <v>21000</v>
      </c>
    </row>
    <row r="2012" spans="1:7" ht="22.5" customHeight="1">
      <c r="A2012" s="138"/>
      <c r="B2012" s="280"/>
      <c r="C2012" s="252" t="s">
        <v>530</v>
      </c>
      <c r="D2012" s="252"/>
      <c r="E2012" s="252"/>
      <c r="F2012" s="252"/>
      <c r="G2012" s="122">
        <f>G1997</f>
        <v>190000</v>
      </c>
    </row>
    <row r="2013" spans="1:7" ht="22.5" customHeight="1">
      <c r="A2013" s="138"/>
      <c r="B2013" s="280"/>
      <c r="C2013" s="252" t="s">
        <v>531</v>
      </c>
      <c r="D2013" s="252"/>
      <c r="E2013" s="252"/>
      <c r="F2013" s="252"/>
      <c r="G2013" s="150">
        <f>(G2010+G2011+G2012)*8%</f>
        <v>60540</v>
      </c>
    </row>
    <row r="2014" spans="1:7" ht="22.5" customHeight="1">
      <c r="A2014" s="138"/>
      <c r="B2014" s="284"/>
      <c r="C2014" s="252" t="s">
        <v>532</v>
      </c>
      <c r="D2014" s="252"/>
      <c r="E2014" s="252"/>
      <c r="F2014" s="252"/>
      <c r="G2014" s="122">
        <f>SUM(G2010:G2013)</f>
        <v>817290</v>
      </c>
    </row>
    <row r="2015" spans="1:7" ht="22.5" customHeight="1">
      <c r="A2015" s="159"/>
      <c r="C2015" s="147"/>
      <c r="D2015" s="147"/>
      <c r="E2015" s="193"/>
      <c r="F2015" s="147"/>
      <c r="G2015" s="148"/>
    </row>
    <row r="2016" spans="1:7" ht="22.5" customHeight="1">
      <c r="A2016" s="159"/>
      <c r="C2016" s="147"/>
      <c r="D2016" s="147"/>
      <c r="E2016" s="193"/>
      <c r="F2016" s="147"/>
      <c r="G2016" s="148"/>
    </row>
    <row r="2017" spans="1:7" ht="22.5" customHeight="1">
      <c r="A2017" s="159"/>
      <c r="C2017" s="147"/>
      <c r="D2017" s="147"/>
      <c r="E2017" s="193"/>
      <c r="F2017" s="147"/>
      <c r="G2017" s="148"/>
    </row>
    <row r="2018" spans="1:7" ht="22.5" customHeight="1">
      <c r="A2018" s="159"/>
      <c r="C2018" s="147"/>
      <c r="D2018" s="147"/>
      <c r="E2018" s="193"/>
      <c r="F2018" s="148"/>
      <c r="G2018" s="148"/>
    </row>
    <row r="2019" spans="1:7" ht="22.5" customHeight="1">
      <c r="A2019" s="242" t="s">
        <v>247</v>
      </c>
      <c r="B2019" s="243"/>
      <c r="C2019" s="243"/>
      <c r="D2019" s="243"/>
      <c r="E2019" s="243"/>
      <c r="F2019" s="243"/>
      <c r="G2019" s="244"/>
    </row>
    <row r="2020" spans="1:7" ht="22.5" customHeight="1">
      <c r="A2020" s="130" t="s">
        <v>283</v>
      </c>
      <c r="B2020" s="132" t="s">
        <v>168</v>
      </c>
      <c r="C2020" s="137" t="s">
        <v>169</v>
      </c>
      <c r="D2020" s="137" t="s">
        <v>170</v>
      </c>
      <c r="E2020" s="195" t="s">
        <v>306</v>
      </c>
      <c r="F2020" s="153" t="s">
        <v>437</v>
      </c>
      <c r="G2020" s="153" t="s">
        <v>438</v>
      </c>
    </row>
    <row r="2021" spans="1:7" ht="22.5" customHeight="1">
      <c r="A2021" s="137">
        <v>103</v>
      </c>
      <c r="B2021" s="279" t="s">
        <v>343</v>
      </c>
      <c r="C2021" s="129" t="s">
        <v>7</v>
      </c>
      <c r="D2021" s="129" t="str">
        <f>"کيلوگرم"</f>
        <v>کيلوگرم</v>
      </c>
      <c r="E2021" s="168">
        <v>0.05</v>
      </c>
      <c r="F2021" s="122">
        <f>F1989</f>
        <v>700000</v>
      </c>
      <c r="G2021" s="122">
        <f t="shared" si="81"/>
        <v>35000</v>
      </c>
    </row>
    <row r="2022" spans="1:7" ht="22.5" customHeight="1">
      <c r="A2022" s="138"/>
      <c r="B2022" s="280"/>
      <c r="C2022" s="129" t="s">
        <v>142</v>
      </c>
      <c r="D2022" s="129" t="str">
        <f>"کيلوگرم"</f>
        <v>کيلوگرم</v>
      </c>
      <c r="E2022" s="168">
        <v>0.2</v>
      </c>
      <c r="F2022" s="122">
        <f>'مواد غذایی'!R13</f>
        <v>800000</v>
      </c>
      <c r="G2022" s="122">
        <f t="shared" si="81"/>
        <v>160000</v>
      </c>
    </row>
    <row r="2023" spans="1:7" ht="22.5" customHeight="1">
      <c r="A2023" s="138"/>
      <c r="B2023" s="280"/>
      <c r="C2023" s="129" t="s">
        <v>411</v>
      </c>
      <c r="D2023" s="129" t="str">
        <f>"کيلوگرم"</f>
        <v>کيلوگرم</v>
      </c>
      <c r="E2023" s="168">
        <v>0.1</v>
      </c>
      <c r="F2023" s="122">
        <f>'مواد غذایی'!M10</f>
        <v>350000</v>
      </c>
      <c r="G2023" s="122">
        <f t="shared" si="81"/>
        <v>35000</v>
      </c>
    </row>
    <row r="2024" spans="1:7" ht="22.5" customHeight="1">
      <c r="A2024" s="138"/>
      <c r="B2024" s="280"/>
      <c r="C2024" s="129" t="str">
        <f>"نان لواش  بسته بندي 80 گرمي"</f>
        <v>نان لواش  بسته بندي 80 گرمي</v>
      </c>
      <c r="D2024" s="129" t="s">
        <v>11</v>
      </c>
      <c r="E2024" s="168">
        <v>2</v>
      </c>
      <c r="F2024" s="122">
        <f>F1993</f>
        <v>70000</v>
      </c>
      <c r="G2024" s="122">
        <v>140000</v>
      </c>
    </row>
    <row r="2025" spans="1:7" ht="22.5" customHeight="1">
      <c r="A2025" s="138"/>
      <c r="B2025" s="280"/>
      <c r="C2025" s="263" t="s">
        <v>400</v>
      </c>
      <c r="D2025" s="264"/>
      <c r="E2025" s="264"/>
      <c r="F2025" s="265"/>
      <c r="G2025" s="122">
        <f>SUM(G2021:G2024)</f>
        <v>370000</v>
      </c>
    </row>
    <row r="2026" spans="1:7" ht="22.5" customHeight="1">
      <c r="A2026" s="138"/>
      <c r="B2026" s="280"/>
      <c r="C2026" s="252" t="s">
        <v>529</v>
      </c>
      <c r="D2026" s="252"/>
      <c r="E2026" s="252"/>
      <c r="F2026" s="252"/>
      <c r="G2026" s="122">
        <f>G2011</f>
        <v>21000</v>
      </c>
    </row>
    <row r="2027" spans="1:7" ht="22.5" customHeight="1">
      <c r="A2027" s="138"/>
      <c r="B2027" s="280"/>
      <c r="C2027" s="252" t="s">
        <v>530</v>
      </c>
      <c r="D2027" s="252"/>
      <c r="E2027" s="252"/>
      <c r="F2027" s="252"/>
      <c r="G2027" s="122">
        <f>G2012</f>
        <v>190000</v>
      </c>
    </row>
    <row r="2028" spans="1:7" ht="22.5" customHeight="1">
      <c r="A2028" s="138"/>
      <c r="B2028" s="280"/>
      <c r="C2028" s="252" t="s">
        <v>531</v>
      </c>
      <c r="D2028" s="252"/>
      <c r="E2028" s="252"/>
      <c r="F2028" s="252"/>
      <c r="G2028" s="150">
        <f>(G2025+G2026+G2027)*8%</f>
        <v>46480</v>
      </c>
    </row>
    <row r="2029" spans="1:7" ht="22.5" customHeight="1">
      <c r="A2029" s="138"/>
      <c r="B2029" s="284"/>
      <c r="C2029" s="252" t="s">
        <v>532</v>
      </c>
      <c r="D2029" s="252"/>
      <c r="E2029" s="252"/>
      <c r="F2029" s="252"/>
      <c r="G2029" s="122">
        <f>SUM(G2025:G2028)+300000</f>
        <v>927480</v>
      </c>
    </row>
    <row r="2030" spans="1:7" ht="22.5" customHeight="1">
      <c r="A2030" s="159"/>
      <c r="C2030" s="147"/>
      <c r="D2030" s="147"/>
      <c r="E2030" s="193"/>
      <c r="F2030" s="147"/>
      <c r="G2030" s="148"/>
    </row>
    <row r="2031" spans="1:7" ht="22.5" customHeight="1">
      <c r="A2031" s="159"/>
      <c r="C2031" s="147"/>
      <c r="D2031" s="147"/>
      <c r="E2031" s="193"/>
      <c r="F2031" s="147"/>
      <c r="G2031" s="148"/>
    </row>
    <row r="2032" spans="1:7" ht="22.5" customHeight="1">
      <c r="A2032" s="159"/>
      <c r="C2032" s="147"/>
      <c r="D2032" s="147"/>
      <c r="E2032" s="193"/>
      <c r="F2032" s="147"/>
      <c r="G2032" s="148"/>
    </row>
    <row r="2033" spans="1:7" ht="22.5" customHeight="1">
      <c r="A2033" s="130" t="s">
        <v>283</v>
      </c>
      <c r="B2033" s="132" t="s">
        <v>168</v>
      </c>
      <c r="C2033" s="137" t="s">
        <v>169</v>
      </c>
      <c r="D2033" s="137" t="s">
        <v>170</v>
      </c>
      <c r="E2033" s="195" t="s">
        <v>306</v>
      </c>
      <c r="F2033" s="153" t="s">
        <v>437</v>
      </c>
      <c r="G2033" s="153" t="s">
        <v>438</v>
      </c>
    </row>
    <row r="2034" spans="1:7" ht="22.5" customHeight="1">
      <c r="A2034" s="137">
        <v>104</v>
      </c>
      <c r="B2034" s="279" t="s">
        <v>344</v>
      </c>
      <c r="C2034" s="129" t="s">
        <v>7</v>
      </c>
      <c r="D2034" s="129" t="str">
        <f>"کيلوگرم"</f>
        <v>کيلوگرم</v>
      </c>
      <c r="E2034" s="168">
        <v>0.05</v>
      </c>
      <c r="F2034" s="122">
        <f>F2021</f>
        <v>700000</v>
      </c>
      <c r="G2034" s="122">
        <f t="shared" si="81"/>
        <v>35000</v>
      </c>
    </row>
    <row r="2035" spans="1:7" ht="22.5" customHeight="1">
      <c r="A2035" s="138"/>
      <c r="B2035" s="280"/>
      <c r="C2035" s="129" t="s">
        <v>80</v>
      </c>
      <c r="D2035" s="129" t="str">
        <f>"کيلوگرم"</f>
        <v>کيلوگرم</v>
      </c>
      <c r="E2035" s="168">
        <v>0.2</v>
      </c>
      <c r="F2035" s="122">
        <f>'مواد غذایی'!R12</f>
        <v>800000</v>
      </c>
      <c r="G2035" s="122">
        <f t="shared" si="81"/>
        <v>160000</v>
      </c>
    </row>
    <row r="2036" spans="1:7" ht="22.5" customHeight="1">
      <c r="A2036" s="138"/>
      <c r="B2036" s="280"/>
      <c r="C2036" s="129" t="str">
        <f>"نان لواش  بسته بندي 80 گرمي"</f>
        <v>نان لواش  بسته بندي 80 گرمي</v>
      </c>
      <c r="D2036" s="129" t="s">
        <v>11</v>
      </c>
      <c r="E2036" s="168">
        <v>2</v>
      </c>
      <c r="F2036" s="122">
        <f>F2024</f>
        <v>70000</v>
      </c>
      <c r="G2036" s="122">
        <f t="shared" si="81"/>
        <v>140000</v>
      </c>
    </row>
    <row r="2037" spans="1:7" ht="22.5" customHeight="1">
      <c r="A2037" s="138"/>
      <c r="B2037" s="280"/>
      <c r="C2037" s="263" t="s">
        <v>400</v>
      </c>
      <c r="D2037" s="264"/>
      <c r="E2037" s="264"/>
      <c r="F2037" s="265"/>
      <c r="G2037" s="122">
        <f>SUM(G2034:G2036)</f>
        <v>335000</v>
      </c>
    </row>
    <row r="2038" spans="1:7" ht="22.5" customHeight="1">
      <c r="A2038" s="138"/>
      <c r="B2038" s="280"/>
      <c r="C2038" s="252" t="s">
        <v>529</v>
      </c>
      <c r="D2038" s="252"/>
      <c r="E2038" s="252"/>
      <c r="F2038" s="252"/>
      <c r="G2038" s="122">
        <f>G2026</f>
        <v>21000</v>
      </c>
    </row>
    <row r="2039" spans="1:7" ht="22.5" customHeight="1">
      <c r="A2039" s="138"/>
      <c r="B2039" s="280"/>
      <c r="C2039" s="252" t="s">
        <v>530</v>
      </c>
      <c r="D2039" s="252"/>
      <c r="E2039" s="252"/>
      <c r="F2039" s="252"/>
      <c r="G2039" s="122">
        <f>G2027</f>
        <v>190000</v>
      </c>
    </row>
    <row r="2040" spans="1:7" ht="22.5" customHeight="1">
      <c r="A2040" s="138"/>
      <c r="B2040" s="280"/>
      <c r="C2040" s="252" t="s">
        <v>531</v>
      </c>
      <c r="D2040" s="252"/>
      <c r="E2040" s="252"/>
      <c r="F2040" s="252"/>
      <c r="G2040" s="150">
        <f>(G2037+G2038+G2039)*8%</f>
        <v>43680</v>
      </c>
    </row>
    <row r="2041" spans="1:7" ht="22.5" customHeight="1">
      <c r="A2041" s="138"/>
      <c r="B2041" s="284"/>
      <c r="C2041" s="252" t="s">
        <v>532</v>
      </c>
      <c r="D2041" s="252"/>
      <c r="E2041" s="252"/>
      <c r="F2041" s="252"/>
      <c r="G2041" s="122">
        <f>SUM(G2037:G2040)</f>
        <v>589680</v>
      </c>
    </row>
    <row r="2042" spans="1:7" ht="22.5" customHeight="1">
      <c r="A2042" s="159"/>
      <c r="C2042" s="147"/>
      <c r="D2042" s="147"/>
      <c r="E2042" s="193"/>
      <c r="F2042" s="147"/>
      <c r="G2042" s="148"/>
    </row>
    <row r="2043" spans="1:7" ht="22.5" customHeight="1">
      <c r="A2043" s="159"/>
      <c r="C2043" s="147"/>
      <c r="D2043" s="147"/>
      <c r="E2043" s="193"/>
      <c r="F2043" s="147"/>
      <c r="G2043" s="148"/>
    </row>
    <row r="2044" spans="1:7" ht="22.5" customHeight="1">
      <c r="A2044" s="159"/>
      <c r="C2044" s="147"/>
      <c r="D2044" s="147"/>
      <c r="E2044" s="193"/>
      <c r="F2044" s="147"/>
      <c r="G2044" s="148"/>
    </row>
    <row r="2045" spans="1:7" ht="22.5" customHeight="1">
      <c r="A2045" s="130" t="s">
        <v>283</v>
      </c>
      <c r="B2045" s="132" t="s">
        <v>168</v>
      </c>
      <c r="C2045" s="137" t="s">
        <v>169</v>
      </c>
      <c r="D2045" s="137" t="s">
        <v>170</v>
      </c>
      <c r="E2045" s="195" t="s">
        <v>306</v>
      </c>
      <c r="F2045" s="153" t="s">
        <v>437</v>
      </c>
      <c r="G2045" s="153" t="s">
        <v>438</v>
      </c>
    </row>
    <row r="2046" spans="1:7" ht="22.5" customHeight="1">
      <c r="A2046" s="137">
        <v>105</v>
      </c>
      <c r="B2046" s="279" t="s">
        <v>346</v>
      </c>
      <c r="C2046" s="129" t="s">
        <v>7</v>
      </c>
      <c r="D2046" s="129" t="str">
        <f>"کيلوگرم"</f>
        <v>کيلوگرم</v>
      </c>
      <c r="E2046" s="168">
        <v>0.05</v>
      </c>
      <c r="F2046" s="122">
        <f>F2034</f>
        <v>700000</v>
      </c>
      <c r="G2046" s="122">
        <f t="shared" si="81"/>
        <v>35000</v>
      </c>
    </row>
    <row r="2047" spans="1:7" ht="22.5" customHeight="1">
      <c r="A2047" s="138"/>
      <c r="B2047" s="280"/>
      <c r="C2047" s="129" t="str">
        <f>"نان لواش  بسته بندي 80 گرمي"</f>
        <v>نان لواش  بسته بندي 80 گرمي</v>
      </c>
      <c r="D2047" s="129" t="s">
        <v>11</v>
      </c>
      <c r="E2047" s="168">
        <v>2</v>
      </c>
      <c r="F2047" s="122">
        <f>F2036</f>
        <v>70000</v>
      </c>
      <c r="G2047" s="122">
        <f t="shared" si="81"/>
        <v>140000</v>
      </c>
    </row>
    <row r="2048" spans="1:7" ht="22.5" customHeight="1">
      <c r="A2048" s="138"/>
      <c r="B2048" s="280"/>
      <c r="C2048" s="129" t="s">
        <v>345</v>
      </c>
      <c r="D2048" s="129" t="str">
        <f>"کيلوگرم"</f>
        <v>کيلوگرم</v>
      </c>
      <c r="E2048" s="168">
        <v>0.22</v>
      </c>
      <c r="F2048" s="122">
        <v>5000000</v>
      </c>
      <c r="G2048" s="122">
        <f t="shared" si="81"/>
        <v>1100000</v>
      </c>
    </row>
    <row r="2049" spans="1:7" ht="22.5" customHeight="1">
      <c r="A2049" s="138"/>
      <c r="B2049" s="280"/>
      <c r="C2049" s="263" t="s">
        <v>400</v>
      </c>
      <c r="D2049" s="264"/>
      <c r="E2049" s="264"/>
      <c r="F2049" s="265"/>
      <c r="G2049" s="122">
        <f>SUM(G2046:G2048)</f>
        <v>1275000</v>
      </c>
    </row>
    <row r="2050" spans="1:7" ht="22.5" customHeight="1">
      <c r="A2050" s="138"/>
      <c r="B2050" s="280"/>
      <c r="C2050" s="252" t="s">
        <v>529</v>
      </c>
      <c r="D2050" s="252"/>
      <c r="E2050" s="252"/>
      <c r="F2050" s="252"/>
      <c r="G2050" s="122">
        <f>G2038</f>
        <v>21000</v>
      </c>
    </row>
    <row r="2051" spans="1:7" ht="22.5" customHeight="1">
      <c r="A2051" s="138"/>
      <c r="B2051" s="280"/>
      <c r="C2051" s="252" t="s">
        <v>530</v>
      </c>
      <c r="D2051" s="252"/>
      <c r="E2051" s="252"/>
      <c r="F2051" s="252"/>
      <c r="G2051" s="122">
        <f>G2039</f>
        <v>190000</v>
      </c>
    </row>
    <row r="2052" spans="1:7" ht="22.5" customHeight="1">
      <c r="A2052" s="138"/>
      <c r="B2052" s="280"/>
      <c r="C2052" s="252" t="s">
        <v>531</v>
      </c>
      <c r="D2052" s="252"/>
      <c r="E2052" s="252"/>
      <c r="F2052" s="252"/>
      <c r="G2052" s="150">
        <f>(G2049+G2050+G2051)*8%</f>
        <v>118880</v>
      </c>
    </row>
    <row r="2053" spans="1:7" ht="22.5" customHeight="1">
      <c r="A2053" s="138"/>
      <c r="B2053" s="284"/>
      <c r="C2053" s="252" t="s">
        <v>532</v>
      </c>
      <c r="D2053" s="252"/>
      <c r="E2053" s="252"/>
      <c r="F2053" s="252"/>
      <c r="G2053" s="122">
        <f>SUM(G2049:G2052)</f>
        <v>1604880</v>
      </c>
    </row>
    <row r="2054" spans="1:7" ht="22.5" customHeight="1">
      <c r="A2054" s="159"/>
      <c r="C2054" s="147"/>
      <c r="D2054" s="147"/>
      <c r="E2054" s="193"/>
      <c r="F2054" s="147"/>
      <c r="G2054" s="148"/>
    </row>
    <row r="2055" spans="1:7" ht="22.5" customHeight="1">
      <c r="A2055" s="159"/>
      <c r="C2055" s="147"/>
      <c r="D2055" s="147"/>
      <c r="E2055" s="193"/>
      <c r="F2055" s="147"/>
      <c r="G2055" s="148"/>
    </row>
    <row r="2056" spans="1:7" ht="22.5" customHeight="1">
      <c r="A2056" s="159"/>
      <c r="C2056" s="147"/>
      <c r="D2056" s="147"/>
      <c r="E2056" s="193"/>
      <c r="F2056" s="147"/>
      <c r="G2056" s="148"/>
    </row>
    <row r="2057" spans="1:7" ht="22.5" customHeight="1">
      <c r="A2057" s="130" t="s">
        <v>283</v>
      </c>
      <c r="B2057" s="132" t="s">
        <v>168</v>
      </c>
      <c r="C2057" s="137" t="s">
        <v>169</v>
      </c>
      <c r="D2057" s="137" t="s">
        <v>170</v>
      </c>
      <c r="E2057" s="195" t="s">
        <v>306</v>
      </c>
      <c r="F2057" s="153" t="s">
        <v>437</v>
      </c>
      <c r="G2057" s="153" t="s">
        <v>438</v>
      </c>
    </row>
    <row r="2058" spans="1:7" ht="22.5" customHeight="1">
      <c r="A2058" s="137">
        <v>106</v>
      </c>
      <c r="B2058" s="279" t="s">
        <v>347</v>
      </c>
      <c r="C2058" s="129" t="s">
        <v>7</v>
      </c>
      <c r="D2058" s="129" t="str">
        <f>"کيلوگرم"</f>
        <v>کيلوگرم</v>
      </c>
      <c r="E2058" s="168">
        <v>0.05</v>
      </c>
      <c r="F2058" s="122">
        <f>F2046</f>
        <v>700000</v>
      </c>
      <c r="G2058" s="122">
        <f t="shared" si="81"/>
        <v>35000</v>
      </c>
    </row>
    <row r="2059" spans="1:7" ht="22.5" customHeight="1">
      <c r="A2059" s="138"/>
      <c r="B2059" s="280"/>
      <c r="C2059" s="129" t="s">
        <v>83</v>
      </c>
      <c r="D2059" s="129" t="str">
        <f>"کيلوگرم"</f>
        <v>کيلوگرم</v>
      </c>
      <c r="E2059" s="168">
        <v>0.22</v>
      </c>
      <c r="F2059" s="122">
        <f>'مواد غذایی'!R9</f>
        <v>0</v>
      </c>
      <c r="G2059" s="122">
        <v>20000</v>
      </c>
    </row>
    <row r="2060" spans="1:7" ht="22.5" customHeight="1">
      <c r="A2060" s="138"/>
      <c r="B2060" s="280"/>
      <c r="C2060" s="129" t="s">
        <v>411</v>
      </c>
      <c r="D2060" s="129" t="str">
        <f>"کيلوگرم"</f>
        <v>کيلوگرم</v>
      </c>
      <c r="E2060" s="168">
        <v>0.1</v>
      </c>
      <c r="F2060" s="122">
        <v>500000</v>
      </c>
      <c r="G2060" s="122">
        <f t="shared" si="81"/>
        <v>50000</v>
      </c>
    </row>
    <row r="2061" spans="1:7" ht="22.5" customHeight="1">
      <c r="A2061" s="138"/>
      <c r="B2061" s="280"/>
      <c r="C2061" s="129" t="str">
        <f>"نان لواش  بسته بندي 80 گرمي"</f>
        <v>نان لواش  بسته بندي 80 گرمي</v>
      </c>
      <c r="D2061" s="129" t="s">
        <v>11</v>
      </c>
      <c r="E2061" s="168">
        <v>2</v>
      </c>
      <c r="F2061" s="122">
        <f>F2047</f>
        <v>70000</v>
      </c>
      <c r="G2061" s="122">
        <f t="shared" si="81"/>
        <v>140000</v>
      </c>
    </row>
    <row r="2062" spans="1:7" ht="22.5" customHeight="1">
      <c r="A2062" s="138"/>
      <c r="B2062" s="280"/>
      <c r="C2062" s="263" t="s">
        <v>400</v>
      </c>
      <c r="D2062" s="264"/>
      <c r="E2062" s="264"/>
      <c r="F2062" s="265"/>
      <c r="G2062" s="122">
        <f>SUM(G2058:G2061)</f>
        <v>245000</v>
      </c>
    </row>
    <row r="2063" spans="1:7" ht="22.5" customHeight="1">
      <c r="A2063" s="138"/>
      <c r="B2063" s="280"/>
      <c r="C2063" s="252" t="s">
        <v>529</v>
      </c>
      <c r="D2063" s="252"/>
      <c r="E2063" s="252"/>
      <c r="F2063" s="252"/>
      <c r="G2063" s="122">
        <f>G2050</f>
        <v>21000</v>
      </c>
    </row>
    <row r="2064" spans="1:7" ht="22.5" customHeight="1">
      <c r="A2064" s="138"/>
      <c r="B2064" s="280"/>
      <c r="C2064" s="252" t="s">
        <v>530</v>
      </c>
      <c r="D2064" s="252"/>
      <c r="E2064" s="252"/>
      <c r="F2064" s="252"/>
      <c r="G2064" s="122">
        <f>G2051</f>
        <v>190000</v>
      </c>
    </row>
    <row r="2065" spans="1:7" ht="22.5" customHeight="1">
      <c r="A2065" s="138"/>
      <c r="B2065" s="280"/>
      <c r="C2065" s="252" t="s">
        <v>531</v>
      </c>
      <c r="D2065" s="252"/>
      <c r="E2065" s="252"/>
      <c r="F2065" s="252"/>
      <c r="G2065" s="150">
        <f>(G2062+G2063+G2064)*8%</f>
        <v>36480</v>
      </c>
    </row>
    <row r="2066" spans="1:7" ht="22.5" customHeight="1">
      <c r="A2066" s="138"/>
      <c r="B2066" s="284"/>
      <c r="C2066" s="252" t="s">
        <v>532</v>
      </c>
      <c r="D2066" s="252"/>
      <c r="E2066" s="252"/>
      <c r="F2066" s="252"/>
      <c r="G2066" s="122">
        <f>SUM(G2062:G2065)</f>
        <v>492480</v>
      </c>
    </row>
    <row r="2067" spans="1:7" ht="22.5" customHeight="1">
      <c r="A2067" s="159"/>
      <c r="C2067" s="147"/>
      <c r="D2067" s="147"/>
      <c r="E2067" s="193"/>
      <c r="F2067" s="147"/>
      <c r="G2067" s="148"/>
    </row>
    <row r="2068" spans="1:7" ht="22.5" customHeight="1">
      <c r="A2068" s="159"/>
      <c r="C2068" s="147"/>
      <c r="D2068" s="147"/>
      <c r="E2068" s="193"/>
      <c r="F2068" s="147"/>
      <c r="G2068" s="148"/>
    </row>
    <row r="2069" spans="1:7" ht="22.5" customHeight="1">
      <c r="A2069" s="159"/>
      <c r="C2069" s="147"/>
      <c r="D2069" s="147"/>
      <c r="E2069" s="193"/>
      <c r="F2069" s="147"/>
      <c r="G2069" s="148"/>
    </row>
    <row r="2070" spans="1:7" ht="22.5" customHeight="1">
      <c r="A2070" s="130" t="s">
        <v>283</v>
      </c>
      <c r="B2070" s="132" t="s">
        <v>168</v>
      </c>
      <c r="C2070" s="137" t="s">
        <v>169</v>
      </c>
      <c r="D2070" s="137" t="s">
        <v>170</v>
      </c>
      <c r="E2070" s="195" t="s">
        <v>306</v>
      </c>
      <c r="F2070" s="153" t="s">
        <v>437</v>
      </c>
      <c r="G2070" s="153" t="s">
        <v>438</v>
      </c>
    </row>
    <row r="2071" spans="1:7" ht="22.5" customHeight="1">
      <c r="A2071" s="137">
        <v>107</v>
      </c>
      <c r="B2071" s="279" t="s">
        <v>228</v>
      </c>
      <c r="C2071" s="129" t="s">
        <v>7</v>
      </c>
      <c r="D2071" s="129" t="str">
        <f>"کيلوگرم"</f>
        <v>کيلوگرم</v>
      </c>
      <c r="E2071" s="168">
        <v>0.05</v>
      </c>
      <c r="F2071" s="122">
        <f>F2058</f>
        <v>700000</v>
      </c>
      <c r="G2071" s="122">
        <f t="shared" si="81"/>
        <v>35000</v>
      </c>
    </row>
    <row r="2072" spans="1:7" ht="22.5" customHeight="1">
      <c r="A2072" s="138"/>
      <c r="B2072" s="280"/>
      <c r="C2072" s="129" t="s">
        <v>228</v>
      </c>
      <c r="D2072" s="129" t="str">
        <f>"کيلوگرم"</f>
        <v>کيلوگرم</v>
      </c>
      <c r="E2072" s="168">
        <v>0.2</v>
      </c>
      <c r="F2072" s="122">
        <f>'مواد غذایی'!C21</f>
        <v>1500000</v>
      </c>
      <c r="G2072" s="122">
        <f t="shared" si="81"/>
        <v>300000</v>
      </c>
    </row>
    <row r="2073" spans="1:7" ht="22.5" customHeight="1">
      <c r="A2073" s="138"/>
      <c r="B2073" s="280"/>
      <c r="C2073" s="129" t="str">
        <f>"نان لواش  بسته بندي 80 گرمي"</f>
        <v>نان لواش  بسته بندي 80 گرمي</v>
      </c>
      <c r="D2073" s="129" t="s">
        <v>11</v>
      </c>
      <c r="E2073" s="168">
        <v>2</v>
      </c>
      <c r="F2073" s="122">
        <f>F2061</f>
        <v>70000</v>
      </c>
      <c r="G2073" s="122">
        <f t="shared" si="81"/>
        <v>140000</v>
      </c>
    </row>
    <row r="2074" spans="1:7" ht="22.5" customHeight="1">
      <c r="A2074" s="138"/>
      <c r="B2074" s="280"/>
      <c r="C2074" s="263" t="s">
        <v>400</v>
      </c>
      <c r="D2074" s="264"/>
      <c r="E2074" s="264"/>
      <c r="F2074" s="265"/>
      <c r="G2074" s="122">
        <f>SUM(G2071:G2073)</f>
        <v>475000</v>
      </c>
    </row>
    <row r="2075" spans="1:7" ht="22.5" customHeight="1">
      <c r="A2075" s="138"/>
      <c r="B2075" s="280"/>
      <c r="C2075" s="252" t="s">
        <v>529</v>
      </c>
      <c r="D2075" s="252"/>
      <c r="E2075" s="252"/>
      <c r="F2075" s="252"/>
      <c r="G2075" s="122">
        <f>G2063</f>
        <v>21000</v>
      </c>
    </row>
    <row r="2076" spans="1:7" ht="22.5" customHeight="1">
      <c r="A2076" s="138"/>
      <c r="B2076" s="280"/>
      <c r="C2076" s="252" t="s">
        <v>530</v>
      </c>
      <c r="D2076" s="252"/>
      <c r="E2076" s="252"/>
      <c r="F2076" s="252"/>
      <c r="G2076" s="122">
        <f>G2064</f>
        <v>190000</v>
      </c>
    </row>
    <row r="2077" spans="1:7" ht="22.5" customHeight="1">
      <c r="A2077" s="138"/>
      <c r="B2077" s="280"/>
      <c r="C2077" s="252" t="s">
        <v>531</v>
      </c>
      <c r="D2077" s="252"/>
      <c r="E2077" s="252"/>
      <c r="F2077" s="252"/>
      <c r="G2077" s="150">
        <f>(G2074+G2075+G2076)*8%</f>
        <v>54880</v>
      </c>
    </row>
    <row r="2078" spans="1:7" ht="22.5" customHeight="1">
      <c r="A2078" s="138"/>
      <c r="B2078" s="284"/>
      <c r="C2078" s="252" t="s">
        <v>532</v>
      </c>
      <c r="D2078" s="252"/>
      <c r="E2078" s="252"/>
      <c r="F2078" s="252"/>
      <c r="G2078" s="122">
        <f>SUM(G2074:G2077)+250000</f>
        <v>990880</v>
      </c>
    </row>
    <row r="2079" spans="1:7" ht="22.5" customHeight="1">
      <c r="A2079" s="159"/>
      <c r="C2079" s="147"/>
      <c r="D2079" s="147"/>
      <c r="E2079" s="193"/>
      <c r="F2079" s="147"/>
      <c r="G2079" s="148"/>
    </row>
    <row r="2080" spans="1:7" ht="22.5" customHeight="1">
      <c r="A2080" s="159"/>
      <c r="C2080" s="147"/>
      <c r="D2080" s="147"/>
      <c r="E2080" s="193"/>
      <c r="F2080" s="147"/>
      <c r="G2080" s="148"/>
    </row>
    <row r="2081" spans="1:7" ht="22.5" customHeight="1">
      <c r="A2081" s="159"/>
      <c r="C2081" s="147"/>
      <c r="D2081" s="147"/>
      <c r="E2081" s="193"/>
      <c r="F2081" s="147"/>
      <c r="G2081" s="148"/>
    </row>
    <row r="2082" spans="1:7" ht="22.5" customHeight="1">
      <c r="A2082" s="130" t="s">
        <v>283</v>
      </c>
      <c r="B2082" s="132" t="s">
        <v>168</v>
      </c>
      <c r="C2082" s="137" t="s">
        <v>169</v>
      </c>
      <c r="D2082" s="137" t="s">
        <v>170</v>
      </c>
      <c r="E2082" s="195" t="s">
        <v>306</v>
      </c>
      <c r="F2082" s="153" t="s">
        <v>437</v>
      </c>
      <c r="G2082" s="153" t="s">
        <v>438</v>
      </c>
    </row>
    <row r="2083" spans="1:7" ht="22.5" customHeight="1">
      <c r="A2083" s="137">
        <v>108</v>
      </c>
      <c r="B2083" s="266" t="s">
        <v>348</v>
      </c>
      <c r="C2083" s="129" t="s">
        <v>7</v>
      </c>
      <c r="D2083" s="129" t="str">
        <f>"کيلوگرم"</f>
        <v>کيلوگرم</v>
      </c>
      <c r="E2083" s="168">
        <v>0.05</v>
      </c>
      <c r="F2083" s="122">
        <f>F2071</f>
        <v>700000</v>
      </c>
      <c r="G2083" s="122">
        <f t="shared" si="81"/>
        <v>35000</v>
      </c>
    </row>
    <row r="2084" spans="1:7" ht="22.5" customHeight="1">
      <c r="A2084" s="138"/>
      <c r="B2084" s="267"/>
      <c r="C2084" s="129" t="s">
        <v>85</v>
      </c>
      <c r="D2084" s="129" t="str">
        <f>"کيلوگرم"</f>
        <v>کيلوگرم</v>
      </c>
      <c r="E2084" s="168">
        <v>0.25</v>
      </c>
      <c r="F2084" s="122">
        <v>2000000</v>
      </c>
      <c r="G2084" s="122">
        <f t="shared" si="81"/>
        <v>500000</v>
      </c>
    </row>
    <row r="2085" spans="1:7" ht="22.5" customHeight="1">
      <c r="A2085" s="138"/>
      <c r="B2085" s="267"/>
      <c r="C2085" s="129" t="str">
        <f>"نان لواش  بسته بندي 80 گرمي"</f>
        <v>نان لواش  بسته بندي 80 گرمي</v>
      </c>
      <c r="D2085" s="129" t="s">
        <v>11</v>
      </c>
      <c r="E2085" s="168">
        <v>2</v>
      </c>
      <c r="F2085" s="122">
        <f>F2073</f>
        <v>70000</v>
      </c>
      <c r="G2085" s="122">
        <f t="shared" si="81"/>
        <v>140000</v>
      </c>
    </row>
    <row r="2086" spans="1:7" ht="22.5" customHeight="1">
      <c r="A2086" s="138"/>
      <c r="B2086" s="267"/>
      <c r="C2086" s="263" t="s">
        <v>400</v>
      </c>
      <c r="D2086" s="264"/>
      <c r="E2086" s="264"/>
      <c r="F2086" s="265"/>
      <c r="G2086" s="122">
        <f>SUM(G2083:G2085)</f>
        <v>675000</v>
      </c>
    </row>
    <row r="2087" spans="1:7" ht="22.5" customHeight="1">
      <c r="A2087" s="138"/>
      <c r="B2087" s="267"/>
      <c r="C2087" s="252" t="s">
        <v>529</v>
      </c>
      <c r="D2087" s="252"/>
      <c r="E2087" s="252"/>
      <c r="F2087" s="252"/>
      <c r="G2087" s="122">
        <f>G2075</f>
        <v>21000</v>
      </c>
    </row>
    <row r="2088" spans="1:7" ht="22.5" customHeight="1">
      <c r="A2088" s="138"/>
      <c r="B2088" s="267"/>
      <c r="C2088" s="252" t="s">
        <v>530</v>
      </c>
      <c r="D2088" s="252"/>
      <c r="E2088" s="252"/>
      <c r="F2088" s="252"/>
      <c r="G2088" s="122">
        <f>G2076</f>
        <v>190000</v>
      </c>
    </row>
    <row r="2089" spans="1:7" ht="22.5" customHeight="1">
      <c r="A2089" s="138"/>
      <c r="B2089" s="267"/>
      <c r="C2089" s="252" t="s">
        <v>531</v>
      </c>
      <c r="D2089" s="252"/>
      <c r="E2089" s="252"/>
      <c r="F2089" s="252"/>
      <c r="G2089" s="150">
        <f>(G2086+G2087+G2088)*8%</f>
        <v>70880</v>
      </c>
    </row>
    <row r="2090" spans="1:7" ht="22.5" customHeight="1">
      <c r="A2090" s="138"/>
      <c r="B2090" s="270"/>
      <c r="C2090" s="252" t="s">
        <v>532</v>
      </c>
      <c r="D2090" s="252"/>
      <c r="E2090" s="252"/>
      <c r="F2090" s="252"/>
      <c r="G2090" s="122">
        <f>SUM(G2086:G2089)</f>
        <v>956880</v>
      </c>
    </row>
    <row r="2091" spans="1:7" ht="22.5" customHeight="1">
      <c r="A2091" s="159"/>
      <c r="C2091" s="147"/>
      <c r="D2091" s="147"/>
      <c r="E2091" s="193"/>
      <c r="F2091" s="147"/>
      <c r="G2091" s="148"/>
    </row>
    <row r="2092" spans="1:7" ht="22.5" customHeight="1">
      <c r="A2092" s="159"/>
      <c r="C2092" s="147"/>
      <c r="D2092" s="147"/>
      <c r="E2092" s="193"/>
      <c r="F2092" s="147"/>
      <c r="G2092" s="148"/>
    </row>
    <row r="2093" spans="1:7" ht="22.5" customHeight="1">
      <c r="A2093" s="159"/>
      <c r="C2093" s="147"/>
      <c r="D2093" s="147"/>
      <c r="E2093" s="193"/>
      <c r="F2093" s="147"/>
      <c r="G2093" s="148"/>
    </row>
    <row r="2094" spans="1:7" ht="22.5" customHeight="1">
      <c r="A2094" s="130" t="s">
        <v>283</v>
      </c>
      <c r="B2094" s="132" t="s">
        <v>168</v>
      </c>
      <c r="C2094" s="137" t="s">
        <v>169</v>
      </c>
      <c r="D2094" s="137" t="s">
        <v>170</v>
      </c>
      <c r="E2094" s="195" t="s">
        <v>306</v>
      </c>
      <c r="F2094" s="153" t="s">
        <v>437</v>
      </c>
      <c r="G2094" s="153" t="s">
        <v>438</v>
      </c>
    </row>
    <row r="2095" spans="1:7" ht="22.5" customHeight="1">
      <c r="A2095" s="137">
        <v>109</v>
      </c>
      <c r="B2095" s="279" t="s">
        <v>87</v>
      </c>
      <c r="C2095" s="129" t="s">
        <v>7</v>
      </c>
      <c r="D2095" s="129" t="str">
        <f>"کيلوگرم"</f>
        <v>کيلوگرم</v>
      </c>
      <c r="E2095" s="168">
        <v>0.05</v>
      </c>
      <c r="F2095" s="122">
        <f>F2083</f>
        <v>700000</v>
      </c>
      <c r="G2095" s="122">
        <f t="shared" si="81"/>
        <v>35000</v>
      </c>
    </row>
    <row r="2096" spans="1:7" ht="22.5" customHeight="1">
      <c r="A2096" s="138"/>
      <c r="B2096" s="280"/>
      <c r="C2096" s="129" t="s">
        <v>87</v>
      </c>
      <c r="D2096" s="129" t="str">
        <f>"کيلوگرم"</f>
        <v>کيلوگرم</v>
      </c>
      <c r="E2096" s="168">
        <v>0.25</v>
      </c>
      <c r="F2096" s="122">
        <v>2000000</v>
      </c>
      <c r="G2096" s="122">
        <f t="shared" si="81"/>
        <v>500000</v>
      </c>
    </row>
    <row r="2097" spans="1:7" ht="22.5" customHeight="1">
      <c r="A2097" s="138"/>
      <c r="B2097" s="280"/>
      <c r="C2097" s="129" t="str">
        <f>"نان لواش  بسته بندي 80 گرمي"</f>
        <v>نان لواش  بسته بندي 80 گرمي</v>
      </c>
      <c r="D2097" s="129" t="s">
        <v>11</v>
      </c>
      <c r="E2097" s="168">
        <v>2</v>
      </c>
      <c r="F2097" s="122">
        <f>F2085</f>
        <v>70000</v>
      </c>
      <c r="G2097" s="122">
        <f t="shared" si="81"/>
        <v>140000</v>
      </c>
    </row>
    <row r="2098" spans="1:7" ht="22.5" customHeight="1">
      <c r="A2098" s="138"/>
      <c r="B2098" s="280"/>
      <c r="C2098" s="263" t="s">
        <v>400</v>
      </c>
      <c r="D2098" s="264"/>
      <c r="E2098" s="264"/>
      <c r="F2098" s="265"/>
      <c r="G2098" s="122">
        <f>SUM(G2095:G2097)</f>
        <v>675000</v>
      </c>
    </row>
    <row r="2099" spans="1:7" ht="22.5" customHeight="1">
      <c r="A2099" s="138"/>
      <c r="B2099" s="280"/>
      <c r="C2099" s="252" t="s">
        <v>529</v>
      </c>
      <c r="D2099" s="252"/>
      <c r="E2099" s="252"/>
      <c r="F2099" s="252"/>
      <c r="G2099" s="122">
        <f>G2087</f>
        <v>21000</v>
      </c>
    </row>
    <row r="2100" spans="1:7" ht="22.5" customHeight="1">
      <c r="A2100" s="138"/>
      <c r="B2100" s="280"/>
      <c r="C2100" s="252" t="s">
        <v>530</v>
      </c>
      <c r="D2100" s="252"/>
      <c r="E2100" s="252"/>
      <c r="F2100" s="252"/>
      <c r="G2100" s="122">
        <f>G2088</f>
        <v>190000</v>
      </c>
    </row>
    <row r="2101" spans="1:7" ht="22.5" customHeight="1">
      <c r="A2101" s="138"/>
      <c r="B2101" s="280"/>
      <c r="C2101" s="252" t="s">
        <v>531</v>
      </c>
      <c r="D2101" s="252"/>
      <c r="E2101" s="252"/>
      <c r="F2101" s="252"/>
      <c r="G2101" s="150">
        <f>(G2098+G2099+G2100)*8%</f>
        <v>70880</v>
      </c>
    </row>
    <row r="2102" spans="1:7" ht="22.5" customHeight="1">
      <c r="A2102" s="138"/>
      <c r="B2102" s="284"/>
      <c r="C2102" s="252" t="s">
        <v>532</v>
      </c>
      <c r="D2102" s="252"/>
      <c r="E2102" s="252"/>
      <c r="F2102" s="252"/>
      <c r="G2102" s="122">
        <f>SUM(G2098:G2101)</f>
        <v>956880</v>
      </c>
    </row>
    <row r="2103" spans="1:7" ht="22.5" customHeight="1">
      <c r="A2103" s="159"/>
      <c r="C2103" s="147"/>
      <c r="D2103" s="147"/>
      <c r="E2103" s="193"/>
      <c r="F2103" s="147"/>
      <c r="G2103" s="148"/>
    </row>
    <row r="2104" spans="1:7" ht="22.5" customHeight="1">
      <c r="A2104" s="159"/>
      <c r="C2104" s="147"/>
      <c r="D2104" s="147"/>
      <c r="E2104" s="193"/>
      <c r="F2104" s="147"/>
      <c r="G2104" s="148"/>
    </row>
    <row r="2105" spans="1:7" ht="22.5" customHeight="1">
      <c r="A2105" s="159"/>
      <c r="C2105" s="147"/>
      <c r="D2105" s="147"/>
      <c r="E2105" s="193"/>
      <c r="F2105" s="147"/>
      <c r="G2105" s="148"/>
    </row>
    <row r="2106" spans="1:7" ht="22.5" customHeight="1">
      <c r="A2106" s="159"/>
      <c r="C2106" s="147"/>
      <c r="D2106" s="147"/>
      <c r="E2106" s="193"/>
      <c r="F2106" s="148"/>
      <c r="G2106" s="148"/>
    </row>
    <row r="2107" spans="1:7" ht="22.5" customHeight="1">
      <c r="A2107" s="239" t="s">
        <v>268</v>
      </c>
      <c r="B2107" s="240"/>
      <c r="C2107" s="240"/>
      <c r="D2107" s="240"/>
      <c r="E2107" s="240"/>
      <c r="F2107" s="240"/>
      <c r="G2107" s="241"/>
    </row>
    <row r="2108" spans="1:7" ht="22.5" customHeight="1" thickBot="1">
      <c r="A2108" s="130" t="s">
        <v>283</v>
      </c>
      <c r="B2108" s="132" t="s">
        <v>168</v>
      </c>
      <c r="C2108" s="137" t="s">
        <v>169</v>
      </c>
      <c r="D2108" s="137" t="s">
        <v>170</v>
      </c>
      <c r="E2108" s="195" t="s">
        <v>306</v>
      </c>
      <c r="F2108" s="153" t="s">
        <v>437</v>
      </c>
      <c r="G2108" s="153" t="s">
        <v>438</v>
      </c>
    </row>
    <row r="2109" spans="1:7" ht="22.5" customHeight="1">
      <c r="A2109" s="135">
        <v>110</v>
      </c>
      <c r="B2109" s="275" t="s">
        <v>432</v>
      </c>
      <c r="C2109" s="115" t="s">
        <v>435</v>
      </c>
      <c r="D2109" s="129" t="str">
        <f>"کيلوگرم"</f>
        <v>کيلوگرم</v>
      </c>
      <c r="E2109" s="170">
        <v>0.15</v>
      </c>
      <c r="F2109" s="122">
        <f>'مواد غذایی'!R7</f>
        <v>4000000</v>
      </c>
      <c r="G2109" s="122">
        <f t="shared" si="81"/>
        <v>600000</v>
      </c>
    </row>
    <row r="2110" spans="1:7" ht="22.5" customHeight="1">
      <c r="A2110" s="136"/>
      <c r="B2110" s="276"/>
      <c r="C2110" s="112" t="s">
        <v>200</v>
      </c>
      <c r="D2110" s="129" t="str">
        <f>"کيلوگرم"</f>
        <v>کيلوگرم</v>
      </c>
      <c r="E2110" s="168">
        <v>7.0000000000000007E-2</v>
      </c>
      <c r="F2110" s="122">
        <f>F1728</f>
        <v>700000</v>
      </c>
      <c r="G2110" s="122">
        <f t="shared" si="81"/>
        <v>49000.000000000007</v>
      </c>
    </row>
    <row r="2111" spans="1:7" ht="22.5" customHeight="1">
      <c r="A2111" s="136"/>
      <c r="B2111" s="276"/>
      <c r="C2111" s="112" t="s">
        <v>5</v>
      </c>
      <c r="D2111" s="129" t="str">
        <f>"کيلوگرم"</f>
        <v>کيلوگرم</v>
      </c>
      <c r="E2111" s="168">
        <v>7.0000000000000007E-2</v>
      </c>
      <c r="F2111" s="122">
        <f>F1817</f>
        <v>250000</v>
      </c>
      <c r="G2111" s="122">
        <f t="shared" si="81"/>
        <v>17500</v>
      </c>
    </row>
    <row r="2112" spans="1:7" ht="22.5" customHeight="1">
      <c r="A2112" s="136"/>
      <c r="B2112" s="276"/>
      <c r="C2112" s="112" t="s">
        <v>201</v>
      </c>
      <c r="D2112" s="129" t="str">
        <f>"کيلوگرم"</f>
        <v>کيلوگرم</v>
      </c>
      <c r="E2112" s="168">
        <v>0.05</v>
      </c>
      <c r="F2112" s="122">
        <f>F1362</f>
        <v>500000</v>
      </c>
      <c r="G2112" s="122">
        <f t="shared" si="81"/>
        <v>25000</v>
      </c>
    </row>
    <row r="2113" spans="1:7" ht="22.5" customHeight="1">
      <c r="A2113" s="136"/>
      <c r="B2113" s="276"/>
      <c r="C2113" s="112" t="s">
        <v>198</v>
      </c>
      <c r="D2113" s="113" t="s">
        <v>10</v>
      </c>
      <c r="E2113" s="171">
        <v>1</v>
      </c>
      <c r="F2113" s="122">
        <f>F1730</f>
        <v>25000</v>
      </c>
      <c r="G2113" s="122">
        <f t="shared" si="81"/>
        <v>25000</v>
      </c>
    </row>
    <row r="2114" spans="1:7" ht="22.5" customHeight="1">
      <c r="A2114" s="136"/>
      <c r="B2114" s="276"/>
      <c r="C2114" s="112" t="s">
        <v>199</v>
      </c>
      <c r="D2114" s="113" t="s">
        <v>10</v>
      </c>
      <c r="E2114" s="168">
        <v>1</v>
      </c>
      <c r="F2114" s="122">
        <f>F1364</f>
        <v>100000</v>
      </c>
      <c r="G2114" s="122">
        <f t="shared" ref="G2114:G2159" si="83">F2114*E2114</f>
        <v>100000</v>
      </c>
    </row>
    <row r="2115" spans="1:7" ht="22.5" customHeight="1">
      <c r="A2115" s="138"/>
      <c r="B2115" s="276"/>
      <c r="C2115" s="263" t="s">
        <v>400</v>
      </c>
      <c r="D2115" s="264"/>
      <c r="E2115" s="264"/>
      <c r="F2115" s="265"/>
      <c r="G2115" s="122">
        <f>SUM(G2109:G2114)</f>
        <v>816500</v>
      </c>
    </row>
    <row r="2116" spans="1:7" ht="22.5" customHeight="1">
      <c r="A2116" s="138"/>
      <c r="B2116" s="276"/>
      <c r="C2116" s="252" t="s">
        <v>529</v>
      </c>
      <c r="D2116" s="252"/>
      <c r="E2116" s="252"/>
      <c r="F2116" s="252"/>
      <c r="G2116" s="122">
        <f>G2099</f>
        <v>21000</v>
      </c>
    </row>
    <row r="2117" spans="1:7" ht="22.5" customHeight="1">
      <c r="A2117" s="138"/>
      <c r="B2117" s="276"/>
      <c r="C2117" s="252" t="s">
        <v>530</v>
      </c>
      <c r="D2117" s="252"/>
      <c r="E2117" s="252"/>
      <c r="F2117" s="252"/>
      <c r="G2117" s="122">
        <f>G2100</f>
        <v>190000</v>
      </c>
    </row>
    <row r="2118" spans="1:7" ht="22.5" customHeight="1">
      <c r="A2118" s="138"/>
      <c r="B2118" s="276"/>
      <c r="C2118" s="252" t="s">
        <v>531</v>
      </c>
      <c r="D2118" s="252"/>
      <c r="E2118" s="252"/>
      <c r="F2118" s="252"/>
      <c r="G2118" s="150">
        <f>(G2115+G2116+G2117)*8%</f>
        <v>82200</v>
      </c>
    </row>
    <row r="2119" spans="1:7" ht="22.5" customHeight="1">
      <c r="A2119" s="138"/>
      <c r="B2119" s="283"/>
      <c r="C2119" s="252" t="s">
        <v>532</v>
      </c>
      <c r="D2119" s="252"/>
      <c r="E2119" s="252"/>
      <c r="F2119" s="252"/>
      <c r="G2119" s="122">
        <f>SUM(G2115:G2118)</f>
        <v>1109700</v>
      </c>
    </row>
    <row r="2120" spans="1:7" ht="22.5" customHeight="1">
      <c r="A2120" s="159"/>
      <c r="C2120" s="147"/>
      <c r="D2120" s="147"/>
      <c r="E2120" s="193"/>
      <c r="F2120" s="147"/>
      <c r="G2120" s="148"/>
    </row>
    <row r="2121" spans="1:7" ht="22.5" customHeight="1">
      <c r="A2121" s="159"/>
      <c r="C2121" s="147"/>
      <c r="D2121" s="147"/>
      <c r="E2121" s="193"/>
      <c r="F2121" s="147"/>
      <c r="G2121" s="148"/>
    </row>
    <row r="2122" spans="1:7" ht="22.5" customHeight="1">
      <c r="A2122" s="159"/>
      <c r="C2122" s="147"/>
      <c r="D2122" s="147"/>
      <c r="E2122" s="193"/>
      <c r="F2122" s="147"/>
      <c r="G2122" s="148"/>
    </row>
    <row r="2123" spans="1:7" ht="22.5" customHeight="1" thickBot="1">
      <c r="A2123" s="130" t="s">
        <v>283</v>
      </c>
      <c r="B2123" s="132" t="s">
        <v>168</v>
      </c>
      <c r="C2123" s="137" t="s">
        <v>169</v>
      </c>
      <c r="D2123" s="137" t="s">
        <v>170</v>
      </c>
      <c r="E2123" s="195" t="s">
        <v>306</v>
      </c>
      <c r="F2123" s="153" t="s">
        <v>437</v>
      </c>
      <c r="G2123" s="153" t="s">
        <v>438</v>
      </c>
    </row>
    <row r="2124" spans="1:7" ht="22.5" customHeight="1">
      <c r="A2124" s="135">
        <v>111</v>
      </c>
      <c r="B2124" s="275" t="s">
        <v>433</v>
      </c>
      <c r="C2124" s="115" t="s">
        <v>434</v>
      </c>
      <c r="D2124" s="129" t="str">
        <f>"کيلوگرم"</f>
        <v>کيلوگرم</v>
      </c>
      <c r="E2124" s="170">
        <v>0.15</v>
      </c>
      <c r="F2124" s="122">
        <f>'مواد غذایی'!R8</f>
        <v>3000000</v>
      </c>
      <c r="G2124" s="122">
        <f t="shared" si="83"/>
        <v>450000</v>
      </c>
    </row>
    <row r="2125" spans="1:7" ht="22.5" customHeight="1">
      <c r="A2125" s="136"/>
      <c r="B2125" s="276"/>
      <c r="C2125" s="112" t="s">
        <v>200</v>
      </c>
      <c r="D2125" s="129" t="str">
        <f>"کيلوگرم"</f>
        <v>کيلوگرم</v>
      </c>
      <c r="E2125" s="168">
        <v>7.0000000000000007E-2</v>
      </c>
      <c r="F2125" s="122">
        <f>F2110</f>
        <v>700000</v>
      </c>
      <c r="G2125" s="122">
        <f t="shared" si="83"/>
        <v>49000.000000000007</v>
      </c>
    </row>
    <row r="2126" spans="1:7" ht="22.5" customHeight="1">
      <c r="A2126" s="136"/>
      <c r="B2126" s="276"/>
      <c r="C2126" s="112" t="s">
        <v>5</v>
      </c>
      <c r="D2126" s="129" t="str">
        <f>"کيلوگرم"</f>
        <v>کيلوگرم</v>
      </c>
      <c r="E2126" s="168">
        <v>7.0000000000000007E-2</v>
      </c>
      <c r="F2126" s="122">
        <f>F2111</f>
        <v>250000</v>
      </c>
      <c r="G2126" s="122">
        <f t="shared" si="83"/>
        <v>17500</v>
      </c>
    </row>
    <row r="2127" spans="1:7" ht="22.5" customHeight="1">
      <c r="A2127" s="136"/>
      <c r="B2127" s="276"/>
      <c r="C2127" s="112" t="s">
        <v>201</v>
      </c>
      <c r="D2127" s="129" t="str">
        <f>"کيلوگرم"</f>
        <v>کيلوگرم</v>
      </c>
      <c r="E2127" s="168">
        <v>0.05</v>
      </c>
      <c r="F2127" s="122">
        <f>F2112</f>
        <v>500000</v>
      </c>
      <c r="G2127" s="122">
        <f t="shared" si="83"/>
        <v>25000</v>
      </c>
    </row>
    <row r="2128" spans="1:7" ht="22.5" customHeight="1">
      <c r="A2128" s="136"/>
      <c r="B2128" s="276"/>
      <c r="C2128" s="112" t="s">
        <v>198</v>
      </c>
      <c r="D2128" s="113" t="s">
        <v>10</v>
      </c>
      <c r="E2128" s="171">
        <v>1</v>
      </c>
      <c r="F2128" s="122">
        <f>F2113</f>
        <v>25000</v>
      </c>
      <c r="G2128" s="122">
        <f t="shared" si="83"/>
        <v>25000</v>
      </c>
    </row>
    <row r="2129" spans="1:7" ht="22.5" customHeight="1">
      <c r="A2129" s="136"/>
      <c r="B2129" s="276"/>
      <c r="C2129" s="112" t="s">
        <v>199</v>
      </c>
      <c r="D2129" s="113" t="s">
        <v>10</v>
      </c>
      <c r="E2129" s="168">
        <v>1</v>
      </c>
      <c r="F2129" s="122">
        <f>F2114</f>
        <v>100000</v>
      </c>
      <c r="G2129" s="122">
        <f t="shared" si="83"/>
        <v>100000</v>
      </c>
    </row>
    <row r="2130" spans="1:7" ht="22.5" customHeight="1">
      <c r="A2130" s="138"/>
      <c r="B2130" s="276"/>
      <c r="C2130" s="263" t="s">
        <v>400</v>
      </c>
      <c r="D2130" s="264"/>
      <c r="E2130" s="264"/>
      <c r="F2130" s="265"/>
      <c r="G2130" s="122">
        <f>SUM(G2124:G2129)</f>
        <v>666500</v>
      </c>
    </row>
    <row r="2131" spans="1:7" ht="22.5" customHeight="1">
      <c r="A2131" s="138"/>
      <c r="B2131" s="276"/>
      <c r="C2131" s="252" t="s">
        <v>529</v>
      </c>
      <c r="D2131" s="252"/>
      <c r="E2131" s="252"/>
      <c r="F2131" s="252"/>
      <c r="G2131" s="122">
        <f>G2116</f>
        <v>21000</v>
      </c>
    </row>
    <row r="2132" spans="1:7" ht="22.5" customHeight="1">
      <c r="A2132" s="138"/>
      <c r="B2132" s="276"/>
      <c r="C2132" s="252" t="s">
        <v>530</v>
      </c>
      <c r="D2132" s="252"/>
      <c r="E2132" s="252"/>
      <c r="F2132" s="252"/>
      <c r="G2132" s="122">
        <f>G2117</f>
        <v>190000</v>
      </c>
    </row>
    <row r="2133" spans="1:7" ht="22.5" customHeight="1">
      <c r="A2133" s="138"/>
      <c r="B2133" s="276"/>
      <c r="C2133" s="252" t="s">
        <v>531</v>
      </c>
      <c r="D2133" s="252"/>
      <c r="E2133" s="252"/>
      <c r="F2133" s="252"/>
      <c r="G2133" s="150">
        <f>(G2130+G2131+G2132)*8%</f>
        <v>70200</v>
      </c>
    </row>
    <row r="2134" spans="1:7" ht="22.5" customHeight="1">
      <c r="A2134" s="138"/>
      <c r="B2134" s="283"/>
      <c r="C2134" s="252" t="s">
        <v>532</v>
      </c>
      <c r="D2134" s="252"/>
      <c r="E2134" s="252"/>
      <c r="F2134" s="252"/>
      <c r="G2134" s="122">
        <f>SUM(G2130:G2133)</f>
        <v>947700</v>
      </c>
    </row>
    <row r="2135" spans="1:7" ht="22.5" customHeight="1">
      <c r="A2135" s="159"/>
      <c r="C2135" s="147"/>
      <c r="D2135" s="147"/>
      <c r="E2135" s="193"/>
      <c r="F2135" s="147"/>
      <c r="G2135" s="148"/>
    </row>
    <row r="2136" spans="1:7" ht="22.5" customHeight="1">
      <c r="A2136" s="159"/>
      <c r="C2136" s="147"/>
      <c r="D2136" s="147"/>
      <c r="E2136" s="193"/>
      <c r="F2136" s="147"/>
      <c r="G2136" s="148"/>
    </row>
    <row r="2137" spans="1:7" ht="22.5" customHeight="1">
      <c r="A2137" s="159"/>
      <c r="C2137" s="147"/>
      <c r="D2137" s="147"/>
      <c r="E2137" s="193"/>
      <c r="F2137" s="147"/>
      <c r="G2137" s="148"/>
    </row>
    <row r="2138" spans="1:7" ht="22.5" customHeight="1">
      <c r="A2138" s="159"/>
      <c r="C2138" s="147"/>
      <c r="D2138" s="147"/>
      <c r="E2138" s="193"/>
      <c r="F2138" s="148"/>
      <c r="G2138" s="148"/>
    </row>
    <row r="2139" spans="1:7" ht="22.5" customHeight="1">
      <c r="A2139" s="242" t="s">
        <v>269</v>
      </c>
      <c r="B2139" s="243"/>
      <c r="C2139" s="243"/>
      <c r="D2139" s="243"/>
      <c r="E2139" s="243"/>
      <c r="F2139" s="243"/>
      <c r="G2139" s="244"/>
    </row>
    <row r="2140" spans="1:7" ht="22.5" customHeight="1">
      <c r="A2140" s="130" t="s">
        <v>283</v>
      </c>
      <c r="B2140" s="132" t="s">
        <v>168</v>
      </c>
      <c r="C2140" s="137" t="s">
        <v>169</v>
      </c>
      <c r="D2140" s="137" t="s">
        <v>170</v>
      </c>
      <c r="E2140" s="195" t="s">
        <v>306</v>
      </c>
      <c r="F2140" s="153" t="s">
        <v>437</v>
      </c>
      <c r="G2140" s="153" t="s">
        <v>438</v>
      </c>
    </row>
    <row r="2141" spans="1:7" ht="22.5" customHeight="1">
      <c r="A2141" s="135">
        <v>112</v>
      </c>
      <c r="B2141" s="266" t="s">
        <v>366</v>
      </c>
      <c r="C2141" s="112" t="s">
        <v>5</v>
      </c>
      <c r="D2141" s="129" t="str">
        <f>"کيلوگرم"</f>
        <v>کيلوگرم</v>
      </c>
      <c r="E2141" s="168">
        <v>0.04</v>
      </c>
      <c r="F2141" s="122">
        <f>F2126</f>
        <v>250000</v>
      </c>
      <c r="G2141" s="122">
        <f t="shared" si="83"/>
        <v>10000</v>
      </c>
    </row>
    <row r="2142" spans="1:7" ht="22.5" customHeight="1">
      <c r="A2142" s="136"/>
      <c r="B2142" s="267"/>
      <c r="C2142" s="112" t="s">
        <v>273</v>
      </c>
      <c r="D2142" s="129" t="str">
        <f>"کيلوگرم"</f>
        <v>کيلوگرم</v>
      </c>
      <c r="E2142" s="168">
        <v>7.4999999999999997E-2</v>
      </c>
      <c r="F2142" s="122">
        <f>'مواد غذایی'!M30</f>
        <v>500000</v>
      </c>
      <c r="G2142" s="122">
        <f t="shared" si="83"/>
        <v>37500</v>
      </c>
    </row>
    <row r="2143" spans="1:7" ht="22.5" customHeight="1">
      <c r="A2143" s="136"/>
      <c r="B2143" s="267"/>
      <c r="C2143" s="112" t="s">
        <v>198</v>
      </c>
      <c r="D2143" s="129" t="s">
        <v>10</v>
      </c>
      <c r="E2143" s="171">
        <v>1</v>
      </c>
      <c r="F2143" s="122">
        <f>F2128</f>
        <v>25000</v>
      </c>
      <c r="G2143" s="122">
        <f t="shared" si="83"/>
        <v>25000</v>
      </c>
    </row>
    <row r="2144" spans="1:7" ht="22.5" customHeight="1">
      <c r="A2144" s="136"/>
      <c r="B2144" s="267"/>
      <c r="C2144" s="112" t="s">
        <v>271</v>
      </c>
      <c r="D2144" s="129" t="str">
        <f>"کيلوگرم"</f>
        <v>کيلوگرم</v>
      </c>
      <c r="E2144" s="168">
        <v>3.5000000000000003E-2</v>
      </c>
      <c r="F2144" s="122">
        <f>F1815</f>
        <v>400000</v>
      </c>
      <c r="G2144" s="122">
        <f t="shared" si="83"/>
        <v>14000.000000000002</v>
      </c>
    </row>
    <row r="2145" spans="1:7" ht="22.5" customHeight="1">
      <c r="A2145" s="136"/>
      <c r="B2145" s="267"/>
      <c r="C2145" s="112" t="s">
        <v>370</v>
      </c>
      <c r="D2145" s="129" t="str">
        <f>"کيلوگرم"</f>
        <v>کيلوگرم</v>
      </c>
      <c r="E2145" s="168">
        <v>0.05</v>
      </c>
      <c r="F2145" s="122">
        <f>F1994</f>
        <v>10000</v>
      </c>
      <c r="G2145" s="122">
        <f>F2145</f>
        <v>10000</v>
      </c>
    </row>
    <row r="2146" spans="1:7" ht="22.5" customHeight="1">
      <c r="A2146" s="138"/>
      <c r="B2146" s="267"/>
      <c r="C2146" s="263" t="s">
        <v>400</v>
      </c>
      <c r="D2146" s="264"/>
      <c r="E2146" s="264"/>
      <c r="F2146" s="265"/>
      <c r="G2146" s="122">
        <f>SUM(G2141:G2145)</f>
        <v>96500</v>
      </c>
    </row>
    <row r="2147" spans="1:7" ht="22.5" customHeight="1">
      <c r="A2147" s="138"/>
      <c r="B2147" s="267"/>
      <c r="C2147" s="252" t="s">
        <v>529</v>
      </c>
      <c r="D2147" s="252"/>
      <c r="E2147" s="252"/>
      <c r="F2147" s="252"/>
      <c r="G2147" s="122">
        <f>G2131</f>
        <v>21000</v>
      </c>
    </row>
    <row r="2148" spans="1:7" ht="22.5" customHeight="1">
      <c r="A2148" s="138"/>
      <c r="B2148" s="267"/>
      <c r="C2148" s="252" t="s">
        <v>530</v>
      </c>
      <c r="D2148" s="252"/>
      <c r="E2148" s="252"/>
      <c r="F2148" s="252"/>
      <c r="G2148" s="122">
        <f>G2132</f>
        <v>190000</v>
      </c>
    </row>
    <row r="2149" spans="1:7" ht="22.5" customHeight="1">
      <c r="A2149" s="138"/>
      <c r="B2149" s="267"/>
      <c r="C2149" s="252" t="s">
        <v>531</v>
      </c>
      <c r="D2149" s="252"/>
      <c r="E2149" s="252"/>
      <c r="F2149" s="252"/>
      <c r="G2149" s="150">
        <f>(G2146+G2147+G2148)*8%</f>
        <v>24600</v>
      </c>
    </row>
    <row r="2150" spans="1:7" ht="22.5" customHeight="1">
      <c r="A2150" s="138"/>
      <c r="B2150" s="270"/>
      <c r="C2150" s="252" t="s">
        <v>532</v>
      </c>
      <c r="D2150" s="252"/>
      <c r="E2150" s="252"/>
      <c r="F2150" s="252"/>
      <c r="G2150" s="122">
        <f>SUM(G2146:G2149)</f>
        <v>332100</v>
      </c>
    </row>
    <row r="2151" spans="1:7" ht="22.5" customHeight="1">
      <c r="A2151" s="159"/>
      <c r="C2151" s="147"/>
      <c r="D2151" s="147"/>
      <c r="E2151" s="193"/>
      <c r="F2151" s="147"/>
      <c r="G2151" s="148"/>
    </row>
    <row r="2152" spans="1:7" ht="22.5" customHeight="1">
      <c r="A2152" s="159"/>
      <c r="C2152" s="147"/>
      <c r="D2152" s="147"/>
      <c r="E2152" s="193"/>
      <c r="F2152" s="147"/>
      <c r="G2152" s="148"/>
    </row>
    <row r="2153" spans="1:7" ht="22.5" customHeight="1">
      <c r="A2153" s="159"/>
      <c r="C2153" s="147"/>
      <c r="D2153" s="147"/>
      <c r="E2153" s="193"/>
      <c r="F2153" s="147"/>
      <c r="G2153" s="148"/>
    </row>
    <row r="2154" spans="1:7" ht="22.5" customHeight="1">
      <c r="A2154" s="130" t="s">
        <v>283</v>
      </c>
      <c r="B2154" s="132" t="s">
        <v>168</v>
      </c>
      <c r="C2154" s="137" t="s">
        <v>169</v>
      </c>
      <c r="D2154" s="137" t="s">
        <v>170</v>
      </c>
      <c r="E2154" s="195" t="s">
        <v>306</v>
      </c>
      <c r="F2154" s="153" t="s">
        <v>437</v>
      </c>
      <c r="G2154" s="153" t="s">
        <v>438</v>
      </c>
    </row>
    <row r="2155" spans="1:7" ht="22.5" customHeight="1">
      <c r="A2155" s="135">
        <v>113</v>
      </c>
      <c r="B2155" s="266" t="s">
        <v>365</v>
      </c>
      <c r="C2155" s="113" t="s">
        <v>270</v>
      </c>
      <c r="D2155" s="129" t="str">
        <f>"کيلوگرم"</f>
        <v>کيلوگرم</v>
      </c>
      <c r="E2155" s="168">
        <v>0.1</v>
      </c>
      <c r="F2155" s="122">
        <f>F1988</f>
        <v>250000</v>
      </c>
      <c r="G2155" s="122">
        <f t="shared" si="83"/>
        <v>25000</v>
      </c>
    </row>
    <row r="2156" spans="1:7" ht="22.5" customHeight="1">
      <c r="A2156" s="136"/>
      <c r="B2156" s="267"/>
      <c r="C2156" s="113" t="s">
        <v>271</v>
      </c>
      <c r="D2156" s="129" t="str">
        <f>"کيلوگرم"</f>
        <v>کيلوگرم</v>
      </c>
      <c r="E2156" s="168">
        <v>0.2</v>
      </c>
      <c r="F2156" s="122">
        <f>F2144</f>
        <v>400000</v>
      </c>
      <c r="G2156" s="122">
        <f t="shared" si="83"/>
        <v>80000</v>
      </c>
    </row>
    <row r="2157" spans="1:7" ht="22.5" customHeight="1">
      <c r="A2157" s="136"/>
      <c r="B2157" s="267"/>
      <c r="C2157" s="113" t="s">
        <v>5</v>
      </c>
      <c r="D2157" s="129" t="str">
        <f>"کيلوگرم"</f>
        <v>کيلوگرم</v>
      </c>
      <c r="E2157" s="168">
        <v>0.1</v>
      </c>
      <c r="F2157" s="122">
        <f>F2141</f>
        <v>250000</v>
      </c>
      <c r="G2157" s="122">
        <f t="shared" si="83"/>
        <v>25000</v>
      </c>
    </row>
    <row r="2158" spans="1:7" ht="22.5" customHeight="1">
      <c r="A2158" s="136"/>
      <c r="B2158" s="267"/>
      <c r="C2158" s="113" t="s">
        <v>26</v>
      </c>
      <c r="D2158" s="129" t="str">
        <f>"کيلوگرم"</f>
        <v>کيلوگرم</v>
      </c>
      <c r="E2158" s="168">
        <v>0.03</v>
      </c>
      <c r="F2158" s="122">
        <f>F1670</f>
        <v>500000</v>
      </c>
      <c r="G2158" s="122">
        <f t="shared" si="83"/>
        <v>15000</v>
      </c>
    </row>
    <row r="2159" spans="1:7" ht="21.95" customHeight="1">
      <c r="A2159" s="136"/>
      <c r="B2159" s="267"/>
      <c r="C2159" s="112" t="s">
        <v>371</v>
      </c>
      <c r="D2159" s="113" t="s">
        <v>272</v>
      </c>
      <c r="E2159" s="168">
        <v>1</v>
      </c>
      <c r="F2159" s="122">
        <f>'مواد غذایی'!AL53</f>
        <v>10000</v>
      </c>
      <c r="G2159" s="122">
        <f t="shared" si="83"/>
        <v>10000</v>
      </c>
    </row>
    <row r="2160" spans="1:7" ht="22.5" customHeight="1">
      <c r="A2160" s="138"/>
      <c r="B2160" s="267"/>
      <c r="C2160" s="263" t="s">
        <v>400</v>
      </c>
      <c r="D2160" s="264"/>
      <c r="E2160" s="264"/>
      <c r="F2160" s="265"/>
      <c r="G2160" s="122">
        <f>SUM(G2155:G2159)</f>
        <v>155000</v>
      </c>
    </row>
    <row r="2161" spans="1:7" ht="22.5" customHeight="1">
      <c r="A2161" s="138"/>
      <c r="B2161" s="267"/>
      <c r="C2161" s="252" t="s">
        <v>529</v>
      </c>
      <c r="D2161" s="252"/>
      <c r="E2161" s="252"/>
      <c r="F2161" s="252"/>
      <c r="G2161" s="122">
        <f>G2147</f>
        <v>21000</v>
      </c>
    </row>
    <row r="2162" spans="1:7" ht="22.5" customHeight="1">
      <c r="A2162" s="138"/>
      <c r="B2162" s="267"/>
      <c r="C2162" s="252" t="s">
        <v>530</v>
      </c>
      <c r="D2162" s="252"/>
      <c r="E2162" s="252"/>
      <c r="F2162" s="252"/>
      <c r="G2162" s="122">
        <f>G2148</f>
        <v>190000</v>
      </c>
    </row>
    <row r="2163" spans="1:7" ht="22.5" customHeight="1">
      <c r="A2163" s="138"/>
      <c r="B2163" s="267"/>
      <c r="C2163" s="252" t="s">
        <v>531</v>
      </c>
      <c r="D2163" s="252"/>
      <c r="E2163" s="252"/>
      <c r="F2163" s="252"/>
      <c r="G2163" s="150">
        <f>(G2160+G2161+G2162)*8%</f>
        <v>29280</v>
      </c>
    </row>
    <row r="2164" spans="1:7" ht="22.5" customHeight="1">
      <c r="A2164" s="138"/>
      <c r="B2164" s="270"/>
      <c r="C2164" s="252" t="s">
        <v>532</v>
      </c>
      <c r="D2164" s="252"/>
      <c r="E2164" s="252"/>
      <c r="F2164" s="252"/>
      <c r="G2164" s="122">
        <f>SUM(G2160:G2163)</f>
        <v>395280</v>
      </c>
    </row>
    <row r="2165" spans="1:7" ht="22.5" customHeight="1">
      <c r="A2165" s="159"/>
      <c r="C2165" s="147"/>
      <c r="D2165" s="147"/>
      <c r="E2165" s="193"/>
      <c r="F2165" s="147"/>
      <c r="G2165" s="148"/>
    </row>
    <row r="2166" spans="1:7" ht="22.5" customHeight="1">
      <c r="A2166" s="159"/>
      <c r="C2166" s="147"/>
      <c r="D2166" s="147"/>
      <c r="E2166" s="193"/>
      <c r="F2166" s="147"/>
      <c r="G2166" s="148"/>
    </row>
    <row r="2167" spans="1:7" ht="22.5" customHeight="1">
      <c r="A2167" s="159"/>
      <c r="C2167" s="147"/>
      <c r="D2167" s="147"/>
      <c r="E2167" s="193"/>
      <c r="F2167" s="147"/>
      <c r="G2167" s="148"/>
    </row>
    <row r="2168" spans="1:7" ht="22.5" customHeight="1">
      <c r="A2168" s="159"/>
      <c r="C2168" s="147"/>
      <c r="D2168" s="147"/>
      <c r="E2168" s="193"/>
      <c r="F2168" s="148"/>
      <c r="G2168" s="148"/>
    </row>
    <row r="2169" spans="1:7" ht="22.5" customHeight="1">
      <c r="A2169" s="130"/>
      <c r="B2169" s="161"/>
      <c r="C2169" s="252" t="s">
        <v>376</v>
      </c>
      <c r="D2169" s="252"/>
      <c r="E2169" s="194"/>
      <c r="F2169" s="122"/>
      <c r="G2169" s="122"/>
    </row>
    <row r="2170" spans="1:7" ht="22.5" customHeight="1">
      <c r="A2170" s="162">
        <v>1</v>
      </c>
      <c r="B2170" s="163"/>
      <c r="C2170" s="155" t="s">
        <v>208</v>
      </c>
      <c r="D2170" s="155" t="s">
        <v>209</v>
      </c>
      <c r="E2170" s="172"/>
      <c r="F2170" s="156">
        <f>'مواد غذایی'!AL10</f>
        <v>250000</v>
      </c>
      <c r="G2170" s="156">
        <f>F2170</f>
        <v>250000</v>
      </c>
    </row>
    <row r="2171" spans="1:7" ht="22.5" customHeight="1">
      <c r="A2171" s="164">
        <v>2</v>
      </c>
      <c r="B2171" s="163"/>
      <c r="C2171" s="112" t="s">
        <v>210</v>
      </c>
      <c r="D2171" s="112" t="s">
        <v>504</v>
      </c>
      <c r="E2171" s="173"/>
      <c r="F2171" s="156">
        <f>'مواد غذایی'!AL10</f>
        <v>250000</v>
      </c>
      <c r="G2171" s="156">
        <f t="shared" ref="G2171:G2231" si="84">F2171</f>
        <v>250000</v>
      </c>
    </row>
    <row r="2172" spans="1:7" ht="22.5" customHeight="1">
      <c r="A2172" s="164">
        <v>3</v>
      </c>
      <c r="B2172" s="163"/>
      <c r="C2172" s="112" t="s">
        <v>274</v>
      </c>
      <c r="D2172" s="112" t="s">
        <v>504</v>
      </c>
      <c r="E2172" s="173"/>
      <c r="F2172" s="156">
        <f>'مواد غذایی'!AL11</f>
        <v>150000</v>
      </c>
      <c r="G2172" s="156">
        <f t="shared" si="84"/>
        <v>150000</v>
      </c>
    </row>
    <row r="2173" spans="1:7" ht="22.5" customHeight="1">
      <c r="A2173" s="164">
        <v>4</v>
      </c>
      <c r="B2173" s="163"/>
      <c r="C2173" s="112" t="s">
        <v>274</v>
      </c>
      <c r="D2173" s="112" t="s">
        <v>209</v>
      </c>
      <c r="E2173" s="173"/>
      <c r="F2173" s="156">
        <f>F2172</f>
        <v>150000</v>
      </c>
      <c r="G2173" s="156">
        <f t="shared" si="84"/>
        <v>150000</v>
      </c>
    </row>
    <row r="2174" spans="1:7" ht="22.5" customHeight="1">
      <c r="A2174" s="164">
        <v>5</v>
      </c>
      <c r="B2174" s="163"/>
      <c r="C2174" s="112" t="s">
        <v>275</v>
      </c>
      <c r="D2174" s="112" t="s">
        <v>504</v>
      </c>
      <c r="E2174" s="173"/>
      <c r="F2174" s="156">
        <f>'مواد غذایی'!AL60</f>
        <v>80000</v>
      </c>
      <c r="G2174" s="156">
        <f t="shared" si="84"/>
        <v>80000</v>
      </c>
    </row>
    <row r="2175" spans="1:7" ht="22.5" customHeight="1">
      <c r="A2175" s="164">
        <v>6</v>
      </c>
      <c r="B2175" s="163"/>
      <c r="C2175" s="112" t="s">
        <v>275</v>
      </c>
      <c r="D2175" s="112" t="s">
        <v>209</v>
      </c>
      <c r="E2175" s="173"/>
      <c r="F2175" s="156">
        <f>'مواد غذایی'!AL60</f>
        <v>80000</v>
      </c>
      <c r="G2175" s="156">
        <f t="shared" si="84"/>
        <v>80000</v>
      </c>
    </row>
    <row r="2176" spans="1:7" ht="22.5" customHeight="1">
      <c r="A2176" s="164">
        <v>7</v>
      </c>
      <c r="B2176" s="163"/>
      <c r="C2176" s="112" t="s">
        <v>211</v>
      </c>
      <c r="D2176" s="112" t="s">
        <v>209</v>
      </c>
      <c r="E2176" s="173"/>
      <c r="F2176" s="156">
        <f>'مواد غذایی'!AL59</f>
        <v>250000</v>
      </c>
      <c r="G2176" s="156">
        <f t="shared" si="84"/>
        <v>250000</v>
      </c>
    </row>
    <row r="2177" spans="1:7" ht="22.5" customHeight="1">
      <c r="A2177" s="164">
        <v>8</v>
      </c>
      <c r="B2177" s="163"/>
      <c r="C2177" s="112" t="s">
        <v>282</v>
      </c>
      <c r="D2177" s="112" t="s">
        <v>214</v>
      </c>
      <c r="E2177" s="173"/>
      <c r="F2177" s="156">
        <f>'مواد غذایی'!AL58</f>
        <v>180000</v>
      </c>
      <c r="G2177" s="156">
        <f t="shared" si="84"/>
        <v>180000</v>
      </c>
    </row>
    <row r="2178" spans="1:7" ht="22.5" customHeight="1">
      <c r="A2178" s="164">
        <v>9</v>
      </c>
      <c r="B2178" s="163"/>
      <c r="C2178" s="112" t="s">
        <v>213</v>
      </c>
      <c r="D2178" s="112" t="s">
        <v>10</v>
      </c>
      <c r="E2178" s="173"/>
      <c r="F2178" s="156">
        <f>'مواد غذایی'!AL55</f>
        <v>60000</v>
      </c>
      <c r="G2178" s="156">
        <f t="shared" si="84"/>
        <v>60000</v>
      </c>
    </row>
    <row r="2179" spans="1:7" ht="22.5" customHeight="1">
      <c r="A2179" s="164">
        <v>10</v>
      </c>
      <c r="B2179" s="163"/>
      <c r="C2179" s="112" t="s">
        <v>219</v>
      </c>
      <c r="D2179" s="112" t="s">
        <v>220</v>
      </c>
      <c r="E2179" s="173"/>
      <c r="F2179" s="156">
        <f>'مواد غذایی'!AL56</f>
        <v>80000</v>
      </c>
      <c r="G2179" s="156">
        <f t="shared" si="84"/>
        <v>80000</v>
      </c>
    </row>
    <row r="2180" spans="1:7" ht="22.5" customHeight="1">
      <c r="A2180" s="164">
        <v>11</v>
      </c>
      <c r="B2180" s="163"/>
      <c r="C2180" s="112" t="s">
        <v>304</v>
      </c>
      <c r="D2180" s="112" t="s">
        <v>10</v>
      </c>
      <c r="E2180" s="173"/>
      <c r="F2180" s="156">
        <f>'مواد غذایی'!AL49</f>
        <v>400000</v>
      </c>
      <c r="G2180" s="156">
        <f t="shared" si="84"/>
        <v>400000</v>
      </c>
    </row>
    <row r="2181" spans="1:7" ht="22.5" customHeight="1">
      <c r="A2181" s="164">
        <v>12</v>
      </c>
      <c r="B2181" s="163"/>
      <c r="C2181" s="112" t="s">
        <v>378</v>
      </c>
      <c r="D2181" s="112" t="s">
        <v>147</v>
      </c>
      <c r="E2181" s="173"/>
      <c r="F2181" s="156">
        <f>'مواد غذایی'!AL21</f>
        <v>100000</v>
      </c>
      <c r="G2181" s="156">
        <f t="shared" si="84"/>
        <v>100000</v>
      </c>
    </row>
    <row r="2182" spans="1:7" ht="22.5" customHeight="1">
      <c r="A2182" s="164">
        <v>13</v>
      </c>
      <c r="B2182" s="163"/>
      <c r="C2182" s="112" t="s">
        <v>379</v>
      </c>
      <c r="D2182" s="112" t="s">
        <v>147</v>
      </c>
      <c r="E2182" s="173"/>
      <c r="F2182" s="156">
        <f>'مواد غذایی'!AL17</f>
        <v>100000</v>
      </c>
      <c r="G2182" s="156">
        <f t="shared" si="84"/>
        <v>100000</v>
      </c>
    </row>
    <row r="2183" spans="1:7" ht="22.5" customHeight="1">
      <c r="A2183" s="164">
        <v>14</v>
      </c>
      <c r="B2183" s="163"/>
      <c r="C2183" s="112" t="s">
        <v>380</v>
      </c>
      <c r="D2183" s="112" t="s">
        <v>147</v>
      </c>
      <c r="E2183" s="173"/>
      <c r="F2183" s="156">
        <f>'مواد غذایی'!AL41</f>
        <v>20000</v>
      </c>
      <c r="G2183" s="156">
        <f t="shared" si="84"/>
        <v>20000</v>
      </c>
    </row>
    <row r="2184" spans="1:7" ht="22.5" customHeight="1">
      <c r="A2184" s="164">
        <v>15</v>
      </c>
      <c r="B2184" s="163"/>
      <c r="C2184" s="112" t="s">
        <v>285</v>
      </c>
      <c r="D2184" s="112" t="s">
        <v>10</v>
      </c>
      <c r="E2184" s="173"/>
      <c r="F2184" s="156">
        <f>'مواد غذایی'!AL42</f>
        <v>50000</v>
      </c>
      <c r="G2184" s="156">
        <f t="shared" si="84"/>
        <v>50000</v>
      </c>
    </row>
    <row r="2185" spans="1:7" ht="22.5" customHeight="1">
      <c r="A2185" s="164">
        <v>16</v>
      </c>
      <c r="B2185" s="163"/>
      <c r="C2185" s="112" t="s">
        <v>215</v>
      </c>
      <c r="D2185" s="112" t="s">
        <v>147</v>
      </c>
      <c r="E2185" s="173"/>
      <c r="F2185" s="156">
        <f>'مواد غذایی'!AL62</f>
        <v>30000</v>
      </c>
      <c r="G2185" s="156">
        <f t="shared" si="84"/>
        <v>30000</v>
      </c>
    </row>
    <row r="2186" spans="1:7" ht="22.5" customHeight="1">
      <c r="A2186" s="164">
        <v>17</v>
      </c>
      <c r="B2186" s="163"/>
      <c r="C2186" s="112" t="s">
        <v>277</v>
      </c>
      <c r="D2186" s="112" t="s">
        <v>10</v>
      </c>
      <c r="E2186" s="173"/>
      <c r="F2186" s="156">
        <f>'مواد غذایی'!AL7</f>
        <v>80000</v>
      </c>
      <c r="G2186" s="156">
        <f t="shared" si="84"/>
        <v>80000</v>
      </c>
    </row>
    <row r="2187" spans="1:7" ht="22.5" customHeight="1">
      <c r="A2187" s="164">
        <v>18</v>
      </c>
      <c r="B2187" s="163"/>
      <c r="C2187" s="112" t="s">
        <v>216</v>
      </c>
      <c r="D2187" s="112" t="s">
        <v>10</v>
      </c>
      <c r="E2187" s="173"/>
      <c r="F2187" s="156">
        <f>'مواد غذایی'!AL22</f>
        <v>150000</v>
      </c>
      <c r="G2187" s="156">
        <f t="shared" si="84"/>
        <v>150000</v>
      </c>
    </row>
    <row r="2188" spans="1:7" ht="22.5" customHeight="1">
      <c r="A2188" s="164">
        <v>19</v>
      </c>
      <c r="B2188" s="163"/>
      <c r="C2188" s="112" t="s">
        <v>217</v>
      </c>
      <c r="D2188" s="112" t="s">
        <v>10</v>
      </c>
      <c r="E2188" s="173"/>
      <c r="F2188" s="156">
        <f>'مواد غذایی'!AL23</f>
        <v>200000</v>
      </c>
      <c r="G2188" s="156">
        <f t="shared" si="84"/>
        <v>200000</v>
      </c>
    </row>
    <row r="2189" spans="1:7" ht="22.5" customHeight="1">
      <c r="A2189" s="164">
        <v>20</v>
      </c>
      <c r="B2189" s="163"/>
      <c r="C2189" s="112" t="s">
        <v>381</v>
      </c>
      <c r="D2189" s="112" t="s">
        <v>10</v>
      </c>
      <c r="E2189" s="173"/>
      <c r="F2189" s="156">
        <f>'مواد غذایی'!AL16</f>
        <v>250000</v>
      </c>
      <c r="G2189" s="156">
        <f t="shared" si="84"/>
        <v>250000</v>
      </c>
    </row>
    <row r="2190" spans="1:7" ht="22.5" customHeight="1">
      <c r="A2190" s="164">
        <v>21</v>
      </c>
      <c r="B2190" s="163"/>
      <c r="C2190" s="112" t="s">
        <v>519</v>
      </c>
      <c r="D2190" s="112" t="s">
        <v>10</v>
      </c>
      <c r="E2190" s="173"/>
      <c r="F2190" s="156">
        <f>F2189</f>
        <v>250000</v>
      </c>
      <c r="G2190" s="156">
        <f t="shared" si="84"/>
        <v>250000</v>
      </c>
    </row>
    <row r="2191" spans="1:7" ht="22.5" customHeight="1">
      <c r="A2191" s="164">
        <v>22</v>
      </c>
      <c r="B2191" s="163"/>
      <c r="C2191" s="112" t="s">
        <v>212</v>
      </c>
      <c r="D2191" s="112" t="s">
        <v>147</v>
      </c>
      <c r="E2191" s="173"/>
      <c r="F2191" s="156">
        <f>'مواد غذایی'!AL35</f>
        <v>500000</v>
      </c>
      <c r="G2191" s="156">
        <f t="shared" si="84"/>
        <v>500000</v>
      </c>
    </row>
    <row r="2192" spans="1:7" ht="22.5" customHeight="1">
      <c r="A2192" s="164">
        <v>23</v>
      </c>
      <c r="B2192" s="163"/>
      <c r="C2192" s="112" t="s">
        <v>382</v>
      </c>
      <c r="D2192" s="112" t="s">
        <v>10</v>
      </c>
      <c r="E2192" s="173"/>
      <c r="F2192" s="156">
        <f>'مواد غذایی'!AL5</f>
        <v>300000</v>
      </c>
      <c r="G2192" s="156">
        <f t="shared" si="84"/>
        <v>300000</v>
      </c>
    </row>
    <row r="2193" spans="1:7" ht="22.5" customHeight="1">
      <c r="A2193" s="164">
        <v>24</v>
      </c>
      <c r="B2193" s="163"/>
      <c r="C2193" s="112" t="s">
        <v>383</v>
      </c>
      <c r="D2193" s="112" t="s">
        <v>10</v>
      </c>
      <c r="E2193" s="173"/>
      <c r="F2193" s="156">
        <f>'مواد غذایی'!AL6</f>
        <v>250000</v>
      </c>
      <c r="G2193" s="156">
        <f t="shared" si="84"/>
        <v>250000</v>
      </c>
    </row>
    <row r="2194" spans="1:7" ht="22.5" customHeight="1">
      <c r="A2194" s="164">
        <v>25</v>
      </c>
      <c r="B2194" s="163"/>
      <c r="C2194" s="112" t="s">
        <v>384</v>
      </c>
      <c r="D2194" s="112" t="s">
        <v>10</v>
      </c>
      <c r="E2194" s="173"/>
      <c r="F2194" s="156">
        <f>'مواد غذایی'!AL8</f>
        <v>200000</v>
      </c>
      <c r="G2194" s="156">
        <f t="shared" si="84"/>
        <v>200000</v>
      </c>
    </row>
    <row r="2195" spans="1:7" ht="22.5" customHeight="1">
      <c r="A2195" s="164">
        <v>26</v>
      </c>
      <c r="B2195" s="163"/>
      <c r="C2195" s="112" t="s">
        <v>385</v>
      </c>
      <c r="D2195" s="112" t="s">
        <v>10</v>
      </c>
      <c r="E2195" s="173"/>
      <c r="F2195" s="156">
        <f>'مواد غذایی'!AL18</f>
        <v>300000</v>
      </c>
      <c r="G2195" s="156">
        <f t="shared" si="84"/>
        <v>300000</v>
      </c>
    </row>
    <row r="2196" spans="1:7" ht="22.5" customHeight="1">
      <c r="A2196" s="164">
        <v>27</v>
      </c>
      <c r="B2196" s="163"/>
      <c r="C2196" s="112" t="s">
        <v>390</v>
      </c>
      <c r="D2196" s="112" t="s">
        <v>10</v>
      </c>
      <c r="E2196" s="173"/>
      <c r="F2196" s="156">
        <f>'مواد غذایی'!AL29</f>
        <v>25000</v>
      </c>
      <c r="G2196" s="156">
        <f t="shared" si="84"/>
        <v>25000</v>
      </c>
    </row>
    <row r="2197" spans="1:7" ht="22.5" customHeight="1">
      <c r="A2197" s="164">
        <v>28</v>
      </c>
      <c r="B2197" s="163"/>
      <c r="C2197" s="112" t="s">
        <v>299</v>
      </c>
      <c r="D2197" s="112" t="s">
        <v>10</v>
      </c>
      <c r="E2197" s="173"/>
      <c r="F2197" s="156">
        <f>F170</f>
        <v>30000</v>
      </c>
      <c r="G2197" s="156">
        <f t="shared" si="84"/>
        <v>30000</v>
      </c>
    </row>
    <row r="2198" spans="1:7" ht="22.5" customHeight="1">
      <c r="A2198" s="164">
        <v>29</v>
      </c>
      <c r="B2198" s="163"/>
      <c r="C2198" s="112" t="s">
        <v>218</v>
      </c>
      <c r="D2198" s="112" t="s">
        <v>10</v>
      </c>
      <c r="E2198" s="173"/>
      <c r="F2198" s="156">
        <f>'مواد غذایی'!AL43</f>
        <v>150000</v>
      </c>
      <c r="G2198" s="156">
        <f t="shared" si="84"/>
        <v>150000</v>
      </c>
    </row>
    <row r="2199" spans="1:7" ht="22.5" customHeight="1">
      <c r="A2199" s="164">
        <v>30</v>
      </c>
      <c r="B2199" s="163"/>
      <c r="C2199" s="112" t="s">
        <v>279</v>
      </c>
      <c r="D2199" s="112" t="s">
        <v>10</v>
      </c>
      <c r="E2199" s="173"/>
      <c r="F2199" s="156">
        <f>'مواد غذایی'!AL44</f>
        <v>75000</v>
      </c>
      <c r="G2199" s="156">
        <f t="shared" si="84"/>
        <v>75000</v>
      </c>
    </row>
    <row r="2200" spans="1:7" ht="22.5" customHeight="1">
      <c r="A2200" s="164">
        <v>31</v>
      </c>
      <c r="B2200" s="163"/>
      <c r="C2200" s="112" t="s">
        <v>280</v>
      </c>
      <c r="D2200" s="112" t="s">
        <v>10</v>
      </c>
      <c r="E2200" s="173"/>
      <c r="F2200" s="156">
        <f>'مواد غذایی'!AL45</f>
        <v>75000</v>
      </c>
      <c r="G2200" s="156">
        <f t="shared" si="84"/>
        <v>75000</v>
      </c>
    </row>
    <row r="2201" spans="1:7" ht="22.5" customHeight="1">
      <c r="A2201" s="164">
        <v>32</v>
      </c>
      <c r="B2201" s="163"/>
      <c r="C2201" s="112" t="s">
        <v>281</v>
      </c>
      <c r="D2201" s="112" t="s">
        <v>10</v>
      </c>
      <c r="E2201" s="173"/>
      <c r="F2201" s="156">
        <f>'مواد غذایی'!AL12</f>
        <v>150000</v>
      </c>
      <c r="G2201" s="156">
        <f t="shared" si="84"/>
        <v>150000</v>
      </c>
    </row>
    <row r="2202" spans="1:7" ht="22.5" customHeight="1">
      <c r="A2202" s="164">
        <v>33</v>
      </c>
      <c r="B2202" s="163"/>
      <c r="C2202" s="112" t="s">
        <v>386</v>
      </c>
      <c r="D2202" s="112" t="s">
        <v>10</v>
      </c>
      <c r="E2202" s="173"/>
      <c r="F2202" s="156">
        <f>'مواد غذایی'!AL20</f>
        <v>50000</v>
      </c>
      <c r="G2202" s="156">
        <f t="shared" si="84"/>
        <v>50000</v>
      </c>
    </row>
    <row r="2203" spans="1:7" ht="45" customHeight="1">
      <c r="A2203" s="164">
        <v>34</v>
      </c>
      <c r="B2203" s="163"/>
      <c r="C2203" s="112" t="s">
        <v>387</v>
      </c>
      <c r="D2203" s="112" t="s">
        <v>10</v>
      </c>
      <c r="E2203" s="173"/>
      <c r="F2203" s="156">
        <f>'مواد غذایی'!AL46</f>
        <v>200000</v>
      </c>
      <c r="G2203" s="156">
        <f t="shared" si="84"/>
        <v>200000</v>
      </c>
    </row>
    <row r="2204" spans="1:7" ht="45" customHeight="1">
      <c r="A2204" s="164">
        <v>35</v>
      </c>
      <c r="B2204" s="163"/>
      <c r="C2204" s="112" t="s">
        <v>388</v>
      </c>
      <c r="D2204" s="112" t="s">
        <v>10</v>
      </c>
      <c r="E2204" s="173"/>
      <c r="F2204" s="156">
        <f>'مواد غذایی'!AL47</f>
        <v>200000</v>
      </c>
      <c r="G2204" s="156">
        <f t="shared" si="84"/>
        <v>200000</v>
      </c>
    </row>
    <row r="2205" spans="1:7" ht="22.5" customHeight="1">
      <c r="A2205" s="164">
        <v>36</v>
      </c>
      <c r="B2205" s="163"/>
      <c r="C2205" s="112" t="s">
        <v>221</v>
      </c>
      <c r="D2205" s="112" t="s">
        <v>10</v>
      </c>
      <c r="E2205" s="173"/>
      <c r="F2205" s="156">
        <f>F1813</f>
        <v>60000</v>
      </c>
      <c r="G2205" s="156">
        <f t="shared" si="84"/>
        <v>60000</v>
      </c>
    </row>
    <row r="2206" spans="1:7" ht="22.5" customHeight="1">
      <c r="A2206" s="164">
        <v>37</v>
      </c>
      <c r="B2206" s="163"/>
      <c r="C2206" s="112" t="s">
        <v>389</v>
      </c>
      <c r="D2206" s="112" t="s">
        <v>147</v>
      </c>
      <c r="E2206" s="173"/>
      <c r="F2206" s="156">
        <f>'مواد غذایی'!AL34</f>
        <v>70000</v>
      </c>
      <c r="G2206" s="156">
        <f t="shared" si="84"/>
        <v>70000</v>
      </c>
    </row>
    <row r="2207" spans="1:7" ht="22.5" customHeight="1">
      <c r="A2207" s="164">
        <v>38</v>
      </c>
      <c r="B2207" s="163"/>
      <c r="C2207" s="112" t="s">
        <v>222</v>
      </c>
      <c r="D2207" s="112" t="s">
        <v>10</v>
      </c>
      <c r="E2207" s="173"/>
      <c r="F2207" s="156">
        <f>'مواد غذایی'!AL36</f>
        <v>150000</v>
      </c>
      <c r="G2207" s="156">
        <f t="shared" si="84"/>
        <v>150000</v>
      </c>
    </row>
    <row r="2208" spans="1:7" ht="22.5" customHeight="1">
      <c r="A2208" s="164">
        <v>39</v>
      </c>
      <c r="B2208" s="163"/>
      <c r="C2208" s="112" t="s">
        <v>223</v>
      </c>
      <c r="D2208" s="112" t="s">
        <v>10</v>
      </c>
      <c r="E2208" s="173"/>
      <c r="F2208" s="156">
        <f>'مواد غذایی'!AL9</f>
        <v>170000</v>
      </c>
      <c r="G2208" s="156">
        <f t="shared" si="84"/>
        <v>170000</v>
      </c>
    </row>
    <row r="2209" spans="1:7" ht="22.5" customHeight="1">
      <c r="A2209" s="164">
        <v>40</v>
      </c>
      <c r="B2209" s="163"/>
      <c r="C2209" s="112" t="s">
        <v>224</v>
      </c>
      <c r="D2209" s="112" t="s">
        <v>178</v>
      </c>
      <c r="E2209" s="173"/>
      <c r="F2209" s="156">
        <f>'مواد غذایی'!M4</f>
        <v>100000</v>
      </c>
      <c r="G2209" s="156">
        <f t="shared" si="84"/>
        <v>100000</v>
      </c>
    </row>
    <row r="2210" spans="1:7" ht="67.5" customHeight="1">
      <c r="A2210" s="164">
        <v>41</v>
      </c>
      <c r="B2210" s="163"/>
      <c r="C2210" s="112" t="s">
        <v>276</v>
      </c>
      <c r="D2210" s="112" t="s">
        <v>178</v>
      </c>
      <c r="E2210" s="173"/>
      <c r="F2210" s="156">
        <f>'مواد غذایی'!M5</f>
        <v>100000</v>
      </c>
      <c r="G2210" s="156">
        <f t="shared" si="84"/>
        <v>100000</v>
      </c>
    </row>
    <row r="2211" spans="1:7" ht="22.5" customHeight="1">
      <c r="A2211" s="164">
        <v>42</v>
      </c>
      <c r="B2211" s="163"/>
      <c r="C2211" s="112" t="s">
        <v>391</v>
      </c>
      <c r="D2211" s="112" t="s">
        <v>10</v>
      </c>
      <c r="E2211" s="173"/>
      <c r="F2211" s="156">
        <f>'مواد غذایی'!AQ9</f>
        <v>25000</v>
      </c>
      <c r="G2211" s="156">
        <f t="shared" si="84"/>
        <v>25000</v>
      </c>
    </row>
    <row r="2212" spans="1:7" ht="22.5" customHeight="1">
      <c r="A2212" s="164">
        <v>43</v>
      </c>
      <c r="B2212" s="163"/>
      <c r="C2212" s="112" t="s">
        <v>225</v>
      </c>
      <c r="D2212" s="112" t="s">
        <v>10</v>
      </c>
      <c r="E2212" s="173"/>
      <c r="F2212" s="156">
        <f>'مواد غذایی'!AQ5</f>
        <v>20000</v>
      </c>
      <c r="G2212" s="156">
        <f t="shared" si="84"/>
        <v>20000</v>
      </c>
    </row>
    <row r="2213" spans="1:7" ht="22.5" customHeight="1">
      <c r="A2213" s="164">
        <v>44</v>
      </c>
      <c r="B2213" s="163"/>
      <c r="C2213" s="112" t="s">
        <v>395</v>
      </c>
      <c r="D2213" s="112" t="s">
        <v>10</v>
      </c>
      <c r="E2213" s="173"/>
      <c r="F2213" s="156">
        <f>'مواد غذایی'!AQ10</f>
        <v>85000</v>
      </c>
      <c r="G2213" s="156">
        <f t="shared" si="84"/>
        <v>85000</v>
      </c>
    </row>
    <row r="2214" spans="1:7" ht="22.5" customHeight="1">
      <c r="A2214" s="164">
        <v>45</v>
      </c>
      <c r="B2214" s="163"/>
      <c r="C2214" s="112" t="s">
        <v>409</v>
      </c>
      <c r="D2214" s="112" t="s">
        <v>10</v>
      </c>
      <c r="E2214" s="173"/>
      <c r="F2214" s="156">
        <f>'مواد غذایی'!AQ6</f>
        <v>35000</v>
      </c>
      <c r="G2214" s="156">
        <f t="shared" si="84"/>
        <v>35000</v>
      </c>
    </row>
    <row r="2215" spans="1:7" ht="22.5" customHeight="1">
      <c r="A2215" s="164">
        <v>46</v>
      </c>
      <c r="B2215" s="163"/>
      <c r="C2215" s="112" t="s">
        <v>286</v>
      </c>
      <c r="D2215" s="112" t="s">
        <v>10</v>
      </c>
      <c r="E2215" s="173"/>
      <c r="F2215" s="156">
        <f>'مواد غذایی'!AQ14</f>
        <v>10000</v>
      </c>
      <c r="G2215" s="156">
        <f t="shared" si="84"/>
        <v>10000</v>
      </c>
    </row>
    <row r="2216" spans="1:7" ht="22.5" customHeight="1">
      <c r="A2216" s="164">
        <v>47</v>
      </c>
      <c r="B2216" s="163"/>
      <c r="C2216" s="112" t="s">
        <v>302</v>
      </c>
      <c r="D2216" s="112" t="s">
        <v>10</v>
      </c>
      <c r="E2216" s="173"/>
      <c r="F2216" s="156">
        <f>F1802</f>
        <v>5000</v>
      </c>
      <c r="G2216" s="156">
        <f t="shared" si="84"/>
        <v>5000</v>
      </c>
    </row>
    <row r="2217" spans="1:7" ht="22.5" customHeight="1">
      <c r="A2217" s="164">
        <v>48</v>
      </c>
      <c r="B2217" s="163"/>
      <c r="C2217" s="112" t="s">
        <v>392</v>
      </c>
      <c r="D2217" s="112" t="s">
        <v>10</v>
      </c>
      <c r="E2217" s="173"/>
      <c r="F2217" s="156">
        <f>'مواد غذایی'!AQ7</f>
        <v>25000</v>
      </c>
      <c r="G2217" s="156">
        <f t="shared" si="84"/>
        <v>25000</v>
      </c>
    </row>
    <row r="2218" spans="1:7" ht="22.5" customHeight="1">
      <c r="A2218" s="164">
        <v>49</v>
      </c>
      <c r="B2218" s="163"/>
      <c r="C2218" s="112" t="s">
        <v>393</v>
      </c>
      <c r="D2218" s="112" t="s">
        <v>10</v>
      </c>
      <c r="E2218" s="173"/>
      <c r="F2218" s="156">
        <f>'مواد غذایی'!AQ11</f>
        <v>70000</v>
      </c>
      <c r="G2218" s="156">
        <f t="shared" si="84"/>
        <v>70000</v>
      </c>
    </row>
    <row r="2219" spans="1:7" ht="22.5" customHeight="1">
      <c r="A2219" s="164">
        <v>50</v>
      </c>
      <c r="B2219" s="163"/>
      <c r="C2219" s="112" t="s">
        <v>301</v>
      </c>
      <c r="D2219" s="112" t="s">
        <v>10</v>
      </c>
      <c r="E2219" s="173"/>
      <c r="F2219" s="156">
        <f>'مواد غذایی'!AQ8</f>
        <v>30000</v>
      </c>
      <c r="G2219" s="156">
        <f t="shared" si="84"/>
        <v>30000</v>
      </c>
    </row>
    <row r="2220" spans="1:7" ht="22.5" customHeight="1">
      <c r="A2220" s="164">
        <v>51</v>
      </c>
      <c r="B2220" s="163"/>
      <c r="C2220" s="112" t="s">
        <v>394</v>
      </c>
      <c r="D2220" s="112" t="s">
        <v>10</v>
      </c>
      <c r="E2220" s="173"/>
      <c r="F2220" s="156">
        <f>'مواد غذایی'!AQ12</f>
        <v>60000</v>
      </c>
      <c r="G2220" s="156">
        <f t="shared" si="84"/>
        <v>60000</v>
      </c>
    </row>
    <row r="2221" spans="1:7" ht="22.5" customHeight="1">
      <c r="A2221" s="164">
        <v>52</v>
      </c>
      <c r="B2221" s="163"/>
      <c r="C2221" s="112" t="s">
        <v>293</v>
      </c>
      <c r="D2221" s="112" t="s">
        <v>10</v>
      </c>
      <c r="E2221" s="173"/>
      <c r="F2221" s="156">
        <f>'مواد غذایی'!AL4</f>
        <v>15000</v>
      </c>
      <c r="G2221" s="156">
        <f t="shared" si="84"/>
        <v>15000</v>
      </c>
    </row>
    <row r="2222" spans="1:7" ht="22.5" customHeight="1">
      <c r="A2222" s="164">
        <v>53</v>
      </c>
      <c r="B2222" s="163"/>
      <c r="C2222" s="112" t="s">
        <v>294</v>
      </c>
      <c r="D2222" s="112" t="s">
        <v>10</v>
      </c>
      <c r="E2222" s="173"/>
      <c r="F2222" s="156">
        <f>'مواد غذایی'!AL3</f>
        <v>15000</v>
      </c>
      <c r="G2222" s="156">
        <f t="shared" si="84"/>
        <v>15000</v>
      </c>
    </row>
    <row r="2223" spans="1:7" ht="22.5" customHeight="1">
      <c r="A2223" s="164">
        <v>54</v>
      </c>
      <c r="B2223" s="163"/>
      <c r="C2223" s="112" t="s">
        <v>295</v>
      </c>
      <c r="D2223" s="112" t="s">
        <v>296</v>
      </c>
      <c r="E2223" s="173"/>
      <c r="F2223" s="156">
        <f>'مواد غذایی'!AL57</f>
        <v>150000</v>
      </c>
      <c r="G2223" s="156">
        <f t="shared" si="84"/>
        <v>150000</v>
      </c>
    </row>
    <row r="2224" spans="1:7" ht="22.5" customHeight="1">
      <c r="A2224" s="164">
        <v>55</v>
      </c>
      <c r="B2224" s="163"/>
      <c r="C2224" s="112" t="s">
        <v>297</v>
      </c>
      <c r="D2224" s="112" t="s">
        <v>10</v>
      </c>
      <c r="E2224" s="173"/>
      <c r="F2224" s="156">
        <f>F1747</f>
        <v>30000</v>
      </c>
      <c r="G2224" s="156">
        <f t="shared" si="84"/>
        <v>30000</v>
      </c>
    </row>
    <row r="2225" spans="1:7" ht="22.5" customHeight="1">
      <c r="A2225" s="164">
        <v>56</v>
      </c>
      <c r="B2225" s="163"/>
      <c r="C2225" s="112" t="s">
        <v>300</v>
      </c>
      <c r="D2225" s="112" t="s">
        <v>10</v>
      </c>
      <c r="E2225" s="173"/>
      <c r="F2225" s="156">
        <f>F1773</f>
        <v>150000</v>
      </c>
      <c r="G2225" s="156">
        <f t="shared" si="84"/>
        <v>150000</v>
      </c>
    </row>
    <row r="2226" spans="1:7" ht="22.5" customHeight="1">
      <c r="A2226" s="164">
        <v>57</v>
      </c>
      <c r="B2226" s="163"/>
      <c r="C2226" s="112" t="s">
        <v>298</v>
      </c>
      <c r="D2226" s="112" t="s">
        <v>10</v>
      </c>
      <c r="E2226" s="173"/>
      <c r="F2226" s="156">
        <f>F1788</f>
        <v>100000</v>
      </c>
      <c r="G2226" s="156">
        <f t="shared" si="84"/>
        <v>100000</v>
      </c>
    </row>
    <row r="2227" spans="1:7" ht="22.5" customHeight="1">
      <c r="A2227" s="164">
        <v>58</v>
      </c>
      <c r="B2227" s="163"/>
      <c r="C2227" s="112" t="s">
        <v>299</v>
      </c>
      <c r="D2227" s="112" t="s">
        <v>10</v>
      </c>
      <c r="E2227" s="173"/>
      <c r="F2227" s="156">
        <f>F2197</f>
        <v>30000</v>
      </c>
      <c r="G2227" s="156">
        <f t="shared" si="84"/>
        <v>30000</v>
      </c>
    </row>
    <row r="2228" spans="1:7" ht="22.5" customHeight="1">
      <c r="A2228" s="164">
        <v>59</v>
      </c>
      <c r="B2228" s="163"/>
      <c r="C2228" s="112" t="s">
        <v>401</v>
      </c>
      <c r="D2228" s="112" t="s">
        <v>10</v>
      </c>
      <c r="E2228" s="173"/>
      <c r="F2228" s="156">
        <f>'مواد غذایی'!AL19</f>
        <v>60000</v>
      </c>
      <c r="G2228" s="156">
        <f t="shared" si="84"/>
        <v>60000</v>
      </c>
    </row>
    <row r="2229" spans="1:7" ht="22.5" customHeight="1">
      <c r="A2229" s="164">
        <v>60</v>
      </c>
      <c r="B2229" s="163"/>
      <c r="C2229" s="112" t="s">
        <v>337</v>
      </c>
      <c r="D2229" s="112" t="s">
        <v>407</v>
      </c>
      <c r="E2229" s="174"/>
      <c r="F2229" s="156">
        <f>F1840</f>
        <v>1000000</v>
      </c>
      <c r="G2229" s="156">
        <f t="shared" si="84"/>
        <v>1000000</v>
      </c>
    </row>
    <row r="2230" spans="1:7" ht="22.5" customHeight="1">
      <c r="A2230" s="164">
        <v>61</v>
      </c>
      <c r="B2230" s="163"/>
      <c r="C2230" s="157" t="s">
        <v>408</v>
      </c>
      <c r="D2230" s="112" t="s">
        <v>407</v>
      </c>
      <c r="E2230" s="174"/>
      <c r="F2230" s="156">
        <f>F1842</f>
        <v>4500000</v>
      </c>
      <c r="G2230" s="156">
        <f t="shared" si="84"/>
        <v>4500000</v>
      </c>
    </row>
    <row r="2231" spans="1:7" ht="22.5" customHeight="1">
      <c r="A2231" s="164">
        <v>62</v>
      </c>
      <c r="B2231" s="165"/>
      <c r="C2231" s="157" t="s">
        <v>377</v>
      </c>
      <c r="D2231" s="112" t="s">
        <v>407</v>
      </c>
      <c r="E2231" s="174"/>
      <c r="F2231" s="156">
        <f>F1843</f>
        <v>500000</v>
      </c>
      <c r="G2231" s="156">
        <f t="shared" si="84"/>
        <v>500000</v>
      </c>
    </row>
    <row r="2232" spans="1:7" ht="43.5" customHeight="1">
      <c r="A2232" s="166"/>
      <c r="B2232" s="271" t="s">
        <v>402</v>
      </c>
      <c r="C2232" s="272"/>
      <c r="D2232" s="272"/>
      <c r="E2232" s="273"/>
    </row>
    <row r="2233" spans="1:7" ht="84" customHeight="1">
      <c r="A2233" s="166"/>
      <c r="B2233" s="271" t="s">
        <v>410</v>
      </c>
      <c r="C2233" s="272"/>
      <c r="D2233" s="272"/>
      <c r="E2233" s="273"/>
    </row>
    <row r="2234" spans="1:7" ht="22.5" customHeight="1">
      <c r="A2234" s="166"/>
      <c r="B2234" s="271" t="s">
        <v>403</v>
      </c>
      <c r="C2234" s="272"/>
      <c r="D2234" s="272"/>
      <c r="E2234" s="273"/>
    </row>
  </sheetData>
  <autoFilter ref="A2:BT2234" xr:uid="{00000000-0009-0000-0000-000002000000}"/>
  <mergeCells count="692">
    <mergeCell ref="A118:A138"/>
    <mergeCell ref="A143:A164"/>
    <mergeCell ref="A169:A190"/>
    <mergeCell ref="A195:A215"/>
    <mergeCell ref="A220:A240"/>
    <mergeCell ref="B33:B56"/>
    <mergeCell ref="A1:G1"/>
    <mergeCell ref="A65:A81"/>
    <mergeCell ref="A33:A56"/>
    <mergeCell ref="B96:B113"/>
    <mergeCell ref="A96:A113"/>
    <mergeCell ref="B195:B215"/>
    <mergeCell ref="B169:B190"/>
    <mergeCell ref="B143:B164"/>
    <mergeCell ref="B118:B138"/>
    <mergeCell ref="B65:B81"/>
    <mergeCell ref="C190:F190"/>
    <mergeCell ref="C211:F211"/>
    <mergeCell ref="C212:F212"/>
    <mergeCell ref="C213:F213"/>
    <mergeCell ref="C214:F214"/>
    <mergeCell ref="C215:F215"/>
    <mergeCell ref="C163:F163"/>
    <mergeCell ref="C164:F164"/>
    <mergeCell ref="B383:B397"/>
    <mergeCell ref="B360:B378"/>
    <mergeCell ref="B341:B355"/>
    <mergeCell ref="B317:B336"/>
    <mergeCell ref="B291:B312"/>
    <mergeCell ref="B269:B286"/>
    <mergeCell ref="B665:B684"/>
    <mergeCell ref="B641:B660"/>
    <mergeCell ref="B620:B636"/>
    <mergeCell ref="B600:B615"/>
    <mergeCell ref="B577:B595"/>
    <mergeCell ref="B559:B572"/>
    <mergeCell ref="B470:B488"/>
    <mergeCell ref="B447:B465"/>
    <mergeCell ref="B421:B442"/>
    <mergeCell ref="B402:B416"/>
    <mergeCell ref="B920:B933"/>
    <mergeCell ref="B901:B915"/>
    <mergeCell ref="B882:B896"/>
    <mergeCell ref="B862:B877"/>
    <mergeCell ref="B840:B857"/>
    <mergeCell ref="B820:B835"/>
    <mergeCell ref="B1160:B1176"/>
    <mergeCell ref="B1141:B1155"/>
    <mergeCell ref="B1123:B1136"/>
    <mergeCell ref="B1100:B1118"/>
    <mergeCell ref="B1085:B1095"/>
    <mergeCell ref="B1066:B1080"/>
    <mergeCell ref="B956:B976"/>
    <mergeCell ref="B938:B951"/>
    <mergeCell ref="B1374:B1391"/>
    <mergeCell ref="B1358:B1369"/>
    <mergeCell ref="B1339:B1353"/>
    <mergeCell ref="B1322:B1334"/>
    <mergeCell ref="B1306:B1317"/>
    <mergeCell ref="B1288:B1301"/>
    <mergeCell ref="B1547:B1562"/>
    <mergeCell ref="B1530:B1542"/>
    <mergeCell ref="B1511:B1525"/>
    <mergeCell ref="B1494:B1506"/>
    <mergeCell ref="B1477:B1489"/>
    <mergeCell ref="B1460:B1472"/>
    <mergeCell ref="B1445:B1454"/>
    <mergeCell ref="B1431:B1440"/>
    <mergeCell ref="B1412:B1426"/>
    <mergeCell ref="B1396:B1407"/>
    <mergeCell ref="B1828:B1835"/>
    <mergeCell ref="B1628:B1636"/>
    <mergeCell ref="B1611:B1623"/>
    <mergeCell ref="B1597:B1606"/>
    <mergeCell ref="B1582:B1592"/>
    <mergeCell ref="B1567:B1577"/>
    <mergeCell ref="B1985:B1999"/>
    <mergeCell ref="B2004:B2014"/>
    <mergeCell ref="B1641:B1655"/>
    <mergeCell ref="B1660:B1676"/>
    <mergeCell ref="B1681:B1689"/>
    <mergeCell ref="B1694:B1702"/>
    <mergeCell ref="B1707:B1720"/>
    <mergeCell ref="B1744:B1753"/>
    <mergeCell ref="B1727:B1739"/>
    <mergeCell ref="B1772:B1781"/>
    <mergeCell ref="B1840:B1851"/>
    <mergeCell ref="B1878:B1896"/>
    <mergeCell ref="B1858:B1873"/>
    <mergeCell ref="B1901:B1918"/>
    <mergeCell ref="B2109:B2119"/>
    <mergeCell ref="B2095:B2102"/>
    <mergeCell ref="B2071:B2078"/>
    <mergeCell ref="B2083:B2090"/>
    <mergeCell ref="C2160:F2160"/>
    <mergeCell ref="C2161:F2161"/>
    <mergeCell ref="C2162:F2162"/>
    <mergeCell ref="C2117:F2117"/>
    <mergeCell ref="C2118:F2118"/>
    <mergeCell ref="C2119:F2119"/>
    <mergeCell ref="C2130:F2130"/>
    <mergeCell ref="C2131:F2131"/>
    <mergeCell ref="C2132:F2132"/>
    <mergeCell ref="C2099:F2099"/>
    <mergeCell ref="C2100:F2100"/>
    <mergeCell ref="C2101:F2101"/>
    <mergeCell ref="C2102:F2102"/>
    <mergeCell ref="C2115:F2115"/>
    <mergeCell ref="C2116:F2116"/>
    <mergeCell ref="C2086:F2086"/>
    <mergeCell ref="C2087:F2087"/>
    <mergeCell ref="C2088:F2088"/>
    <mergeCell ref="C2089:F2089"/>
    <mergeCell ref="C2090:F2090"/>
    <mergeCell ref="C2163:F2163"/>
    <mergeCell ref="C2164:F2164"/>
    <mergeCell ref="B2155:B2164"/>
    <mergeCell ref="C2134:F2134"/>
    <mergeCell ref="C2146:F2146"/>
    <mergeCell ref="C2147:F2147"/>
    <mergeCell ref="C2148:F2148"/>
    <mergeCell ref="C2149:F2149"/>
    <mergeCell ref="C2150:F2150"/>
    <mergeCell ref="B2141:B2150"/>
    <mergeCell ref="B2124:B2134"/>
    <mergeCell ref="C2098:F2098"/>
    <mergeCell ref="C2066:F2066"/>
    <mergeCell ref="C2074:F2074"/>
    <mergeCell ref="C2075:F2075"/>
    <mergeCell ref="C2076:F2076"/>
    <mergeCell ref="C2077:F2077"/>
    <mergeCell ref="C2078:F2078"/>
    <mergeCell ref="C2041:F2041"/>
    <mergeCell ref="C2049:F2049"/>
    <mergeCell ref="C2050:F2050"/>
    <mergeCell ref="C2051:F2051"/>
    <mergeCell ref="C2052:F2052"/>
    <mergeCell ref="C2053:F2053"/>
    <mergeCell ref="C2028:F2028"/>
    <mergeCell ref="C2029:F2029"/>
    <mergeCell ref="C2037:F2037"/>
    <mergeCell ref="C2038:F2038"/>
    <mergeCell ref="C2039:F2039"/>
    <mergeCell ref="C2040:F2040"/>
    <mergeCell ref="C2012:F2012"/>
    <mergeCell ref="C2013:F2013"/>
    <mergeCell ref="C2014:F2014"/>
    <mergeCell ref="C2025:F2025"/>
    <mergeCell ref="C2026:F2026"/>
    <mergeCell ref="C2027:F2027"/>
    <mergeCell ref="A2019:G2019"/>
    <mergeCell ref="C1996:F1996"/>
    <mergeCell ref="C1997:F1997"/>
    <mergeCell ref="C1998:F1998"/>
    <mergeCell ref="C1999:F1999"/>
    <mergeCell ref="C2010:F2010"/>
    <mergeCell ref="C2011:F2011"/>
    <mergeCell ref="C1976:F1976"/>
    <mergeCell ref="C1977:F1977"/>
    <mergeCell ref="C1978:F1978"/>
    <mergeCell ref="C1979:F1979"/>
    <mergeCell ref="C1980:F1980"/>
    <mergeCell ref="C1995:F1995"/>
    <mergeCell ref="C1935:F1935"/>
    <mergeCell ref="C1936:F1936"/>
    <mergeCell ref="C1937:F1937"/>
    <mergeCell ref="C1938:F1938"/>
    <mergeCell ref="C1939:F1939"/>
    <mergeCell ref="C1955:F1955"/>
    <mergeCell ref="C1896:F1896"/>
    <mergeCell ref="C1914:F1914"/>
    <mergeCell ref="C1915:F1915"/>
    <mergeCell ref="C1916:F1916"/>
    <mergeCell ref="C1917:F1917"/>
    <mergeCell ref="C1918:F1918"/>
    <mergeCell ref="C1872:F1872"/>
    <mergeCell ref="C1873:F1873"/>
    <mergeCell ref="C1892:F1892"/>
    <mergeCell ref="C1893:F1893"/>
    <mergeCell ref="C1894:F1894"/>
    <mergeCell ref="C1895:F1895"/>
    <mergeCell ref="C1850:F1850"/>
    <mergeCell ref="C1851:F1851"/>
    <mergeCell ref="C1869:F1869"/>
    <mergeCell ref="C1870:F1870"/>
    <mergeCell ref="C1871:F1871"/>
    <mergeCell ref="A1856:G1856"/>
    <mergeCell ref="C1832:F1832"/>
    <mergeCell ref="C1833:F1833"/>
    <mergeCell ref="C1819:F1819"/>
    <mergeCell ref="C1820:F1820"/>
    <mergeCell ref="C1791:F1791"/>
    <mergeCell ref="C1792:F1792"/>
    <mergeCell ref="C1793:F1793"/>
    <mergeCell ref="C1794:F1794"/>
    <mergeCell ref="C1795:F1795"/>
    <mergeCell ref="C1804:F1804"/>
    <mergeCell ref="C1749:F1749"/>
    <mergeCell ref="C1750:F1750"/>
    <mergeCell ref="C1751:F1751"/>
    <mergeCell ref="C1752:F1752"/>
    <mergeCell ref="C1753:F1753"/>
    <mergeCell ref="C1805:F1805"/>
    <mergeCell ref="C1806:F1806"/>
    <mergeCell ref="C1807:F1807"/>
    <mergeCell ref="C1808:F1808"/>
    <mergeCell ref="C1719:F1719"/>
    <mergeCell ref="C1720:F1720"/>
    <mergeCell ref="C1735:F1735"/>
    <mergeCell ref="C1736:F1736"/>
    <mergeCell ref="C1737:F1737"/>
    <mergeCell ref="C1738:F1738"/>
    <mergeCell ref="C1700:F1700"/>
    <mergeCell ref="C1701:F1701"/>
    <mergeCell ref="C1702:F1702"/>
    <mergeCell ref="C1716:F1716"/>
    <mergeCell ref="C1717:F1717"/>
    <mergeCell ref="C1718:F1718"/>
    <mergeCell ref="A1725:G1725"/>
    <mergeCell ref="C1686:F1686"/>
    <mergeCell ref="C1687:F1687"/>
    <mergeCell ref="C1688:F1688"/>
    <mergeCell ref="C1689:F1689"/>
    <mergeCell ref="C1698:F1698"/>
    <mergeCell ref="C1699:F1699"/>
    <mergeCell ref="C1672:F1672"/>
    <mergeCell ref="C1673:F1673"/>
    <mergeCell ref="C1674:F1674"/>
    <mergeCell ref="C1675:F1675"/>
    <mergeCell ref="C1676:F1676"/>
    <mergeCell ref="C1685:F1685"/>
    <mergeCell ref="C1632:F1632"/>
    <mergeCell ref="C1633:F1633"/>
    <mergeCell ref="C1634:F1634"/>
    <mergeCell ref="C1635:F1635"/>
    <mergeCell ref="C1636:F1636"/>
    <mergeCell ref="C1651:F1651"/>
    <mergeCell ref="C1606:F1606"/>
    <mergeCell ref="C1619:F1619"/>
    <mergeCell ref="C1620:F1620"/>
    <mergeCell ref="C1621:F1621"/>
    <mergeCell ref="C1622:F1622"/>
    <mergeCell ref="C1623:F1623"/>
    <mergeCell ref="C1591:F1591"/>
    <mergeCell ref="C1592:F1592"/>
    <mergeCell ref="C1602:F1602"/>
    <mergeCell ref="C1603:F1603"/>
    <mergeCell ref="C1604:F1604"/>
    <mergeCell ref="C1605:F1605"/>
    <mergeCell ref="C1575:F1575"/>
    <mergeCell ref="C1576:F1576"/>
    <mergeCell ref="C1577:F1577"/>
    <mergeCell ref="C1588:F1588"/>
    <mergeCell ref="C1589:F1589"/>
    <mergeCell ref="C1590:F1590"/>
    <mergeCell ref="C1558:F1558"/>
    <mergeCell ref="C1559:F1559"/>
    <mergeCell ref="C1560:F1560"/>
    <mergeCell ref="C1522:F1522"/>
    <mergeCell ref="C1523:F1523"/>
    <mergeCell ref="C1524:F1524"/>
    <mergeCell ref="C1525:F1525"/>
    <mergeCell ref="C1538:F1538"/>
    <mergeCell ref="C1539:F1539"/>
    <mergeCell ref="C1541:F1541"/>
    <mergeCell ref="C1440:F1440"/>
    <mergeCell ref="C1450:F1450"/>
    <mergeCell ref="C1451:F1451"/>
    <mergeCell ref="C1452:F1452"/>
    <mergeCell ref="C1453:F1453"/>
    <mergeCell ref="C1454:F1454"/>
    <mergeCell ref="C1425:F1425"/>
    <mergeCell ref="C1426:F1426"/>
    <mergeCell ref="C1436:F1436"/>
    <mergeCell ref="C1437:F1437"/>
    <mergeCell ref="C1438:F1438"/>
    <mergeCell ref="C1439:F1439"/>
    <mergeCell ref="C1405:F1405"/>
    <mergeCell ref="C1406:F1406"/>
    <mergeCell ref="C1407:F1407"/>
    <mergeCell ref="C1422:F1422"/>
    <mergeCell ref="C1423:F1423"/>
    <mergeCell ref="C1424:F1424"/>
    <mergeCell ref="C1388:F1388"/>
    <mergeCell ref="C1389:F1389"/>
    <mergeCell ref="C1390:F1390"/>
    <mergeCell ref="C1391:F1391"/>
    <mergeCell ref="C1403:F1403"/>
    <mergeCell ref="C1404:F1404"/>
    <mergeCell ref="C1365:F1365"/>
    <mergeCell ref="C1366:F1366"/>
    <mergeCell ref="C1367:F1367"/>
    <mergeCell ref="C1368:F1368"/>
    <mergeCell ref="C1369:F1369"/>
    <mergeCell ref="C1387:F1387"/>
    <mergeCell ref="C1330:F1330"/>
    <mergeCell ref="C1331:F1331"/>
    <mergeCell ref="C1332:F1332"/>
    <mergeCell ref="C1333:F1333"/>
    <mergeCell ref="C1334:F1334"/>
    <mergeCell ref="C1349:F1349"/>
    <mergeCell ref="C1350:F1350"/>
    <mergeCell ref="C1351:F1351"/>
    <mergeCell ref="C1352:F1352"/>
    <mergeCell ref="C1353:F1353"/>
    <mergeCell ref="C1301:F1301"/>
    <mergeCell ref="C1313:F1313"/>
    <mergeCell ref="C1314:F1314"/>
    <mergeCell ref="C1315:F1315"/>
    <mergeCell ref="C1316:F1316"/>
    <mergeCell ref="C1317:F1317"/>
    <mergeCell ref="C1282:F1282"/>
    <mergeCell ref="C1283:F1283"/>
    <mergeCell ref="C1297:F1297"/>
    <mergeCell ref="C1298:F1298"/>
    <mergeCell ref="C1299:F1299"/>
    <mergeCell ref="C1300:F1300"/>
    <mergeCell ref="C1265:F1265"/>
    <mergeCell ref="C1266:F1266"/>
    <mergeCell ref="C1267:F1267"/>
    <mergeCell ref="C1279:F1279"/>
    <mergeCell ref="C1280:F1280"/>
    <mergeCell ref="C1281:F1281"/>
    <mergeCell ref="C1221:F1221"/>
    <mergeCell ref="C1222:F1222"/>
    <mergeCell ref="C1223:F1223"/>
    <mergeCell ref="C1241:F1241"/>
    <mergeCell ref="C1242:F1242"/>
    <mergeCell ref="C1243:F1243"/>
    <mergeCell ref="C1244:F1244"/>
    <mergeCell ref="C1245:F1245"/>
    <mergeCell ref="C1263:F1263"/>
    <mergeCell ref="C1264:F1264"/>
    <mergeCell ref="C1198:F1198"/>
    <mergeCell ref="C1199:F1199"/>
    <mergeCell ref="C1200:F1200"/>
    <mergeCell ref="C1201:F1201"/>
    <mergeCell ref="C1219:F1219"/>
    <mergeCell ref="C1220:F1220"/>
    <mergeCell ref="C1172:F1172"/>
    <mergeCell ref="C1173:F1173"/>
    <mergeCell ref="C1174:F1174"/>
    <mergeCell ref="C1175:F1175"/>
    <mergeCell ref="C1176:F1176"/>
    <mergeCell ref="C1197:F1197"/>
    <mergeCell ref="C1136:F1136"/>
    <mergeCell ref="C1151:F1151"/>
    <mergeCell ref="C1152:F1152"/>
    <mergeCell ref="C1153:F1153"/>
    <mergeCell ref="C1154:F1154"/>
    <mergeCell ref="C1155:F1155"/>
    <mergeCell ref="C1095:F1095"/>
    <mergeCell ref="C1114:F1114"/>
    <mergeCell ref="C1115:F1115"/>
    <mergeCell ref="C1116:F1116"/>
    <mergeCell ref="C1117:F1117"/>
    <mergeCell ref="C1118:F1118"/>
    <mergeCell ref="C1132:F1132"/>
    <mergeCell ref="C1133:F1133"/>
    <mergeCell ref="C1134:F1134"/>
    <mergeCell ref="C1135:F1135"/>
    <mergeCell ref="C1091:F1091"/>
    <mergeCell ref="C1092:F1092"/>
    <mergeCell ref="C1093:F1093"/>
    <mergeCell ref="C1094:F1094"/>
    <mergeCell ref="C1059:F1059"/>
    <mergeCell ref="C1060:F1060"/>
    <mergeCell ref="C1061:F1061"/>
    <mergeCell ref="C1076:F1076"/>
    <mergeCell ref="C1077:F1077"/>
    <mergeCell ref="C1078:F1078"/>
    <mergeCell ref="C973:F973"/>
    <mergeCell ref="C974:F974"/>
    <mergeCell ref="C975:F975"/>
    <mergeCell ref="C976:F976"/>
    <mergeCell ref="C995:F995"/>
    <mergeCell ref="C996:F996"/>
    <mergeCell ref="C947:F947"/>
    <mergeCell ref="C948:F948"/>
    <mergeCell ref="C949:F949"/>
    <mergeCell ref="C950:F950"/>
    <mergeCell ref="C951:F951"/>
    <mergeCell ref="C972:F972"/>
    <mergeCell ref="C915:F915"/>
    <mergeCell ref="C929:F929"/>
    <mergeCell ref="C930:F930"/>
    <mergeCell ref="C931:F931"/>
    <mergeCell ref="C932:F932"/>
    <mergeCell ref="C933:F933"/>
    <mergeCell ref="C895:F895"/>
    <mergeCell ref="C896:F896"/>
    <mergeCell ref="C911:F911"/>
    <mergeCell ref="C912:F912"/>
    <mergeCell ref="C913:F913"/>
    <mergeCell ref="C914:F914"/>
    <mergeCell ref="C856:F856"/>
    <mergeCell ref="C857:F857"/>
    <mergeCell ref="C873:F873"/>
    <mergeCell ref="C874:F874"/>
    <mergeCell ref="C875:F875"/>
    <mergeCell ref="C876:F876"/>
    <mergeCell ref="C833:F833"/>
    <mergeCell ref="C834:F834"/>
    <mergeCell ref="C835:F835"/>
    <mergeCell ref="C853:F853"/>
    <mergeCell ref="C854:F854"/>
    <mergeCell ref="C855:F855"/>
    <mergeCell ref="C812:F812"/>
    <mergeCell ref="C813:F813"/>
    <mergeCell ref="C814:F814"/>
    <mergeCell ref="C815:F815"/>
    <mergeCell ref="C831:F831"/>
    <mergeCell ref="C832:F832"/>
    <mergeCell ref="C792:F792"/>
    <mergeCell ref="C793:F793"/>
    <mergeCell ref="C794:F794"/>
    <mergeCell ref="C795:F795"/>
    <mergeCell ref="C796:F796"/>
    <mergeCell ref="C811:F811"/>
    <mergeCell ref="C748:F748"/>
    <mergeCell ref="C768:F768"/>
    <mergeCell ref="C769:F769"/>
    <mergeCell ref="C770:F770"/>
    <mergeCell ref="C771:F771"/>
    <mergeCell ref="C772:F772"/>
    <mergeCell ref="C704:F704"/>
    <mergeCell ref="C720:F720"/>
    <mergeCell ref="C721:F721"/>
    <mergeCell ref="C722:F722"/>
    <mergeCell ref="C723:F723"/>
    <mergeCell ref="C724:F724"/>
    <mergeCell ref="C683:F683"/>
    <mergeCell ref="C684:F684"/>
    <mergeCell ref="C700:F700"/>
    <mergeCell ref="C701:F701"/>
    <mergeCell ref="C702:F702"/>
    <mergeCell ref="C703:F703"/>
    <mergeCell ref="C658:F658"/>
    <mergeCell ref="C659:F659"/>
    <mergeCell ref="C660:F660"/>
    <mergeCell ref="C680:F680"/>
    <mergeCell ref="C681:F681"/>
    <mergeCell ref="C682:F682"/>
    <mergeCell ref="C633:F633"/>
    <mergeCell ref="C634:F634"/>
    <mergeCell ref="C635:F635"/>
    <mergeCell ref="C636:F636"/>
    <mergeCell ref="C656:F656"/>
    <mergeCell ref="C657:F657"/>
    <mergeCell ref="C592:F592"/>
    <mergeCell ref="C593:F593"/>
    <mergeCell ref="C594:F594"/>
    <mergeCell ref="C595:F595"/>
    <mergeCell ref="C611:F611"/>
    <mergeCell ref="C612:F612"/>
    <mergeCell ref="C613:F613"/>
    <mergeCell ref="C614:F614"/>
    <mergeCell ref="C615:F615"/>
    <mergeCell ref="C632:F632"/>
    <mergeCell ref="C568:F568"/>
    <mergeCell ref="C569:F569"/>
    <mergeCell ref="C570:F570"/>
    <mergeCell ref="C571:F571"/>
    <mergeCell ref="C572:F572"/>
    <mergeCell ref="C591:F591"/>
    <mergeCell ref="C531:F531"/>
    <mergeCell ref="C550:F550"/>
    <mergeCell ref="C551:F551"/>
    <mergeCell ref="C552:F552"/>
    <mergeCell ref="C553:F553"/>
    <mergeCell ref="C554:F554"/>
    <mergeCell ref="C507:F507"/>
    <mergeCell ref="C508:F508"/>
    <mergeCell ref="C527:F527"/>
    <mergeCell ref="C528:F528"/>
    <mergeCell ref="C529:F529"/>
    <mergeCell ref="C530:F530"/>
    <mergeCell ref="C464:F464"/>
    <mergeCell ref="C465:F465"/>
    <mergeCell ref="C484:F484"/>
    <mergeCell ref="C485:F485"/>
    <mergeCell ref="C486:F486"/>
    <mergeCell ref="C487:F487"/>
    <mergeCell ref="C488:F488"/>
    <mergeCell ref="C504:F504"/>
    <mergeCell ref="C505:F505"/>
    <mergeCell ref="C506:F506"/>
    <mergeCell ref="C440:F440"/>
    <mergeCell ref="C441:F441"/>
    <mergeCell ref="C442:F442"/>
    <mergeCell ref="C461:F461"/>
    <mergeCell ref="C462:F462"/>
    <mergeCell ref="C463:F463"/>
    <mergeCell ref="C413:F413"/>
    <mergeCell ref="C414:F414"/>
    <mergeCell ref="C415:F415"/>
    <mergeCell ref="C416:F416"/>
    <mergeCell ref="C438:F438"/>
    <mergeCell ref="C439:F439"/>
    <mergeCell ref="C393:F393"/>
    <mergeCell ref="C394:F394"/>
    <mergeCell ref="C395:F395"/>
    <mergeCell ref="C396:F396"/>
    <mergeCell ref="C397:F397"/>
    <mergeCell ref="C412:F412"/>
    <mergeCell ref="C353:F353"/>
    <mergeCell ref="C374:F374"/>
    <mergeCell ref="C375:F375"/>
    <mergeCell ref="C376:F376"/>
    <mergeCell ref="C377:F377"/>
    <mergeCell ref="C378:F378"/>
    <mergeCell ref="C354:F354"/>
    <mergeCell ref="C355:F355"/>
    <mergeCell ref="C240:F240"/>
    <mergeCell ref="C260:F260"/>
    <mergeCell ref="C261:F261"/>
    <mergeCell ref="C262:F262"/>
    <mergeCell ref="C263:F263"/>
    <mergeCell ref="C264:F264"/>
    <mergeCell ref="C334:F334"/>
    <mergeCell ref="C335:F335"/>
    <mergeCell ref="C336:F336"/>
    <mergeCell ref="C309:F309"/>
    <mergeCell ref="C310:F310"/>
    <mergeCell ref="C311:F311"/>
    <mergeCell ref="C312:F312"/>
    <mergeCell ref="C332:F332"/>
    <mergeCell ref="C333:F333"/>
    <mergeCell ref="C109:F109"/>
    <mergeCell ref="C186:F186"/>
    <mergeCell ref="C187:F187"/>
    <mergeCell ref="C188:F188"/>
    <mergeCell ref="C189:F189"/>
    <mergeCell ref="C136:F136"/>
    <mergeCell ref="C137:F137"/>
    <mergeCell ref="C138:F138"/>
    <mergeCell ref="C160:F160"/>
    <mergeCell ref="C161:F161"/>
    <mergeCell ref="C162:F162"/>
    <mergeCell ref="C1739:F1739"/>
    <mergeCell ref="C52:F52"/>
    <mergeCell ref="C53:F53"/>
    <mergeCell ref="C54:F54"/>
    <mergeCell ref="C55:F55"/>
    <mergeCell ref="C56:F56"/>
    <mergeCell ref="A3:A19"/>
    <mergeCell ref="C15:F15"/>
    <mergeCell ref="C16:F16"/>
    <mergeCell ref="C17:F17"/>
    <mergeCell ref="C18:F18"/>
    <mergeCell ref="C19:F19"/>
    <mergeCell ref="B3:B19"/>
    <mergeCell ref="C110:F110"/>
    <mergeCell ref="C111:F111"/>
    <mergeCell ref="C112:F112"/>
    <mergeCell ref="C113:F113"/>
    <mergeCell ref="C134:F134"/>
    <mergeCell ref="C135:F135"/>
    <mergeCell ref="C77:F77"/>
    <mergeCell ref="C78:F78"/>
    <mergeCell ref="C79:F79"/>
    <mergeCell ref="C80:F80"/>
    <mergeCell ref="C81:F81"/>
    <mergeCell ref="B2232:E2232"/>
    <mergeCell ref="B2233:E2233"/>
    <mergeCell ref="B1758:B1767"/>
    <mergeCell ref="B1786:B1795"/>
    <mergeCell ref="B1800:B1808"/>
    <mergeCell ref="B1813:B1823"/>
    <mergeCell ref="B1923:B1939"/>
    <mergeCell ref="B1944:B1959"/>
    <mergeCell ref="B1964:B1980"/>
    <mergeCell ref="B2021:B2029"/>
    <mergeCell ref="B2034:B2041"/>
    <mergeCell ref="B2046:B2053"/>
    <mergeCell ref="B2058:B2066"/>
    <mergeCell ref="C1767:F1767"/>
    <mergeCell ref="C1777:F1777"/>
    <mergeCell ref="C1778:F1778"/>
    <mergeCell ref="C1779:F1779"/>
    <mergeCell ref="C1780:F1780"/>
    <mergeCell ref="C1781:F1781"/>
    <mergeCell ref="C1849:F1849"/>
    <mergeCell ref="C1821:F1821"/>
    <mergeCell ref="C1822:F1822"/>
    <mergeCell ref="C1823:F1823"/>
    <mergeCell ref="C1831:F1831"/>
    <mergeCell ref="B1272:B1283"/>
    <mergeCell ref="B1250:B1267"/>
    <mergeCell ref="B1228:B1245"/>
    <mergeCell ref="B1206:B1223"/>
    <mergeCell ref="B1181:B1201"/>
    <mergeCell ref="B1046:B1061"/>
    <mergeCell ref="B1026:B1041"/>
    <mergeCell ref="B1007:B1021"/>
    <mergeCell ref="B981:B999"/>
    <mergeCell ref="A1004:G1004"/>
    <mergeCell ref="C1038:F1038"/>
    <mergeCell ref="C1039:F1039"/>
    <mergeCell ref="C1040:F1040"/>
    <mergeCell ref="C1041:F1041"/>
    <mergeCell ref="C1057:F1057"/>
    <mergeCell ref="C1058:F1058"/>
    <mergeCell ref="C1017:F1017"/>
    <mergeCell ref="C1018:F1018"/>
    <mergeCell ref="C1019:F1019"/>
    <mergeCell ref="C1020:F1020"/>
    <mergeCell ref="C1021:F1021"/>
    <mergeCell ref="C1037:F1037"/>
    <mergeCell ref="C1079:F1079"/>
    <mergeCell ref="C1080:F1080"/>
    <mergeCell ref="B801:B815"/>
    <mergeCell ref="B777:B796"/>
    <mergeCell ref="B753:B772"/>
    <mergeCell ref="B729:B748"/>
    <mergeCell ref="B709:B724"/>
    <mergeCell ref="B689:B704"/>
    <mergeCell ref="B536:B554"/>
    <mergeCell ref="B513:B531"/>
    <mergeCell ref="B493:B508"/>
    <mergeCell ref="B245:B264"/>
    <mergeCell ref="B220:B240"/>
    <mergeCell ref="B2234:E2234"/>
    <mergeCell ref="C2169:D2169"/>
    <mergeCell ref="C2133:F2133"/>
    <mergeCell ref="C2062:F2062"/>
    <mergeCell ref="C2063:F2063"/>
    <mergeCell ref="C2064:F2064"/>
    <mergeCell ref="C2065:F2065"/>
    <mergeCell ref="C1956:F1956"/>
    <mergeCell ref="C1957:F1957"/>
    <mergeCell ref="C1958:F1958"/>
    <mergeCell ref="C1959:F1959"/>
    <mergeCell ref="C1834:F1834"/>
    <mergeCell ref="C1835:F1835"/>
    <mergeCell ref="C1847:F1847"/>
    <mergeCell ref="C1848:F1848"/>
    <mergeCell ref="C1763:F1763"/>
    <mergeCell ref="C1764:F1764"/>
    <mergeCell ref="C1765:F1765"/>
    <mergeCell ref="C1766:F1766"/>
    <mergeCell ref="C1652:F1652"/>
    <mergeCell ref="C1653:F1653"/>
    <mergeCell ref="C308:F308"/>
    <mergeCell ref="C1654:F1654"/>
    <mergeCell ref="C1655:F1655"/>
    <mergeCell ref="C1561:F1561"/>
    <mergeCell ref="C1562:F1562"/>
    <mergeCell ref="C1573:F1573"/>
    <mergeCell ref="C1574:F1574"/>
    <mergeCell ref="C1468:F1468"/>
    <mergeCell ref="C1469:F1469"/>
    <mergeCell ref="C1470:F1470"/>
    <mergeCell ref="C1471:F1471"/>
    <mergeCell ref="C1502:F1502"/>
    <mergeCell ref="C1503:F1503"/>
    <mergeCell ref="C1504:F1504"/>
    <mergeCell ref="C1505:F1505"/>
    <mergeCell ref="C1506:F1506"/>
    <mergeCell ref="C1521:F1521"/>
    <mergeCell ref="C1472:F1472"/>
    <mergeCell ref="C1485:F1485"/>
    <mergeCell ref="C1486:F1486"/>
    <mergeCell ref="C1487:F1487"/>
    <mergeCell ref="C1488:F1488"/>
    <mergeCell ref="C1489:F1489"/>
    <mergeCell ref="C1540:F1540"/>
    <mergeCell ref="C1542:F1542"/>
    <mergeCell ref="A2107:G2107"/>
    <mergeCell ref="A2139:G2139"/>
    <mergeCell ref="C351:F351"/>
    <mergeCell ref="C352:F352"/>
    <mergeCell ref="C236:F236"/>
    <mergeCell ref="C237:F237"/>
    <mergeCell ref="C238:F238"/>
    <mergeCell ref="C239:F239"/>
    <mergeCell ref="C997:F997"/>
    <mergeCell ref="C998:F998"/>
    <mergeCell ref="C999:F999"/>
    <mergeCell ref="C877:F877"/>
    <mergeCell ref="C892:F892"/>
    <mergeCell ref="C893:F893"/>
    <mergeCell ref="C894:F894"/>
    <mergeCell ref="C744:F744"/>
    <mergeCell ref="C745:F745"/>
    <mergeCell ref="C746:F746"/>
    <mergeCell ref="C747:F747"/>
    <mergeCell ref="C282:F282"/>
    <mergeCell ref="C283:F283"/>
    <mergeCell ref="C284:F284"/>
    <mergeCell ref="C285:F285"/>
    <mergeCell ref="C286:F286"/>
  </mergeCells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&amp;Cشرکت جلوه آب خرمشهر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G58"/>
  <sheetViews>
    <sheetView rightToLeft="1" tabSelected="1" view="pageLayout" topLeftCell="A41" zoomScaleNormal="100" workbookViewId="0">
      <selection activeCell="F55" sqref="F55"/>
    </sheetView>
    <sheetView rightToLeft="1" tabSelected="1" workbookViewId="1"/>
  </sheetViews>
  <sheetFormatPr defaultRowHeight="17.25" customHeight="1"/>
  <cols>
    <col min="1" max="1" width="4.875" style="183" customWidth="1"/>
    <col min="2" max="2" width="36.5" style="183" customWidth="1"/>
    <col min="3" max="3" width="0.125" style="183" hidden="1" customWidth="1"/>
    <col min="4" max="4" width="11.75" style="183" customWidth="1"/>
    <col min="5" max="5" width="15.25" style="186" customWidth="1"/>
    <col min="6" max="6" width="25" style="183" customWidth="1"/>
    <col min="7" max="7" width="20.75" style="183" customWidth="1"/>
    <col min="8" max="256" width="9" style="183"/>
    <col min="257" max="257" width="4.875" style="183" customWidth="1"/>
    <col min="258" max="258" width="33" style="183" bestFit="1" customWidth="1"/>
    <col min="259" max="259" width="0" style="183" hidden="1" customWidth="1"/>
    <col min="260" max="260" width="19.125" style="183" bestFit="1" customWidth="1"/>
    <col min="261" max="261" width="14" style="183" customWidth="1"/>
    <col min="262" max="262" width="19.625" style="183" customWidth="1"/>
    <col min="263" max="263" width="20.75" style="183" customWidth="1"/>
    <col min="264" max="512" width="9" style="183"/>
    <col min="513" max="513" width="4.875" style="183" customWidth="1"/>
    <col min="514" max="514" width="33" style="183" bestFit="1" customWidth="1"/>
    <col min="515" max="515" width="0" style="183" hidden="1" customWidth="1"/>
    <col min="516" max="516" width="19.125" style="183" bestFit="1" customWidth="1"/>
    <col min="517" max="517" width="14" style="183" customWidth="1"/>
    <col min="518" max="518" width="19.625" style="183" customWidth="1"/>
    <col min="519" max="519" width="20.75" style="183" customWidth="1"/>
    <col min="520" max="768" width="9" style="183"/>
    <col min="769" max="769" width="4.875" style="183" customWidth="1"/>
    <col min="770" max="770" width="33" style="183" bestFit="1" customWidth="1"/>
    <col min="771" max="771" width="0" style="183" hidden="1" customWidth="1"/>
    <col min="772" max="772" width="19.125" style="183" bestFit="1" customWidth="1"/>
    <col min="773" max="773" width="14" style="183" customWidth="1"/>
    <col min="774" max="774" width="19.625" style="183" customWidth="1"/>
    <col min="775" max="775" width="20.75" style="183" customWidth="1"/>
    <col min="776" max="1024" width="9" style="183"/>
    <col min="1025" max="1025" width="4.875" style="183" customWidth="1"/>
    <col min="1026" max="1026" width="33" style="183" bestFit="1" customWidth="1"/>
    <col min="1027" max="1027" width="0" style="183" hidden="1" customWidth="1"/>
    <col min="1028" max="1028" width="19.125" style="183" bestFit="1" customWidth="1"/>
    <col min="1029" max="1029" width="14" style="183" customWidth="1"/>
    <col min="1030" max="1030" width="19.625" style="183" customWidth="1"/>
    <col min="1031" max="1031" width="20.75" style="183" customWidth="1"/>
    <col min="1032" max="1280" width="9" style="183"/>
    <col min="1281" max="1281" width="4.875" style="183" customWidth="1"/>
    <col min="1282" max="1282" width="33" style="183" bestFit="1" customWidth="1"/>
    <col min="1283" max="1283" width="0" style="183" hidden="1" customWidth="1"/>
    <col min="1284" max="1284" width="19.125" style="183" bestFit="1" customWidth="1"/>
    <col min="1285" max="1285" width="14" style="183" customWidth="1"/>
    <col min="1286" max="1286" width="19.625" style="183" customWidth="1"/>
    <col min="1287" max="1287" width="20.75" style="183" customWidth="1"/>
    <col min="1288" max="1536" width="9" style="183"/>
    <col min="1537" max="1537" width="4.875" style="183" customWidth="1"/>
    <col min="1538" max="1538" width="33" style="183" bestFit="1" customWidth="1"/>
    <col min="1539" max="1539" width="0" style="183" hidden="1" customWidth="1"/>
    <col min="1540" max="1540" width="19.125" style="183" bestFit="1" customWidth="1"/>
    <col min="1541" max="1541" width="14" style="183" customWidth="1"/>
    <col min="1542" max="1542" width="19.625" style="183" customWidth="1"/>
    <col min="1543" max="1543" width="20.75" style="183" customWidth="1"/>
    <col min="1544" max="1792" width="9" style="183"/>
    <col min="1793" max="1793" width="4.875" style="183" customWidth="1"/>
    <col min="1794" max="1794" width="33" style="183" bestFit="1" customWidth="1"/>
    <col min="1795" max="1795" width="0" style="183" hidden="1" customWidth="1"/>
    <col min="1796" max="1796" width="19.125" style="183" bestFit="1" customWidth="1"/>
    <col min="1797" max="1797" width="14" style="183" customWidth="1"/>
    <col min="1798" max="1798" width="19.625" style="183" customWidth="1"/>
    <col min="1799" max="1799" width="20.75" style="183" customWidth="1"/>
    <col min="1800" max="2048" width="9" style="183"/>
    <col min="2049" max="2049" width="4.875" style="183" customWidth="1"/>
    <col min="2050" max="2050" width="33" style="183" bestFit="1" customWidth="1"/>
    <col min="2051" max="2051" width="0" style="183" hidden="1" customWidth="1"/>
    <col min="2052" max="2052" width="19.125" style="183" bestFit="1" customWidth="1"/>
    <col min="2053" max="2053" width="14" style="183" customWidth="1"/>
    <col min="2054" max="2054" width="19.625" style="183" customWidth="1"/>
    <col min="2055" max="2055" width="20.75" style="183" customWidth="1"/>
    <col min="2056" max="2304" width="9" style="183"/>
    <col min="2305" max="2305" width="4.875" style="183" customWidth="1"/>
    <col min="2306" max="2306" width="33" style="183" bestFit="1" customWidth="1"/>
    <col min="2307" max="2307" width="0" style="183" hidden="1" customWidth="1"/>
    <col min="2308" max="2308" width="19.125" style="183" bestFit="1" customWidth="1"/>
    <col min="2309" max="2309" width="14" style="183" customWidth="1"/>
    <col min="2310" max="2310" width="19.625" style="183" customWidth="1"/>
    <col min="2311" max="2311" width="20.75" style="183" customWidth="1"/>
    <col min="2312" max="2560" width="9" style="183"/>
    <col min="2561" max="2561" width="4.875" style="183" customWidth="1"/>
    <col min="2562" max="2562" width="33" style="183" bestFit="1" customWidth="1"/>
    <col min="2563" max="2563" width="0" style="183" hidden="1" customWidth="1"/>
    <col min="2564" max="2564" width="19.125" style="183" bestFit="1" customWidth="1"/>
    <col min="2565" max="2565" width="14" style="183" customWidth="1"/>
    <col min="2566" max="2566" width="19.625" style="183" customWidth="1"/>
    <col min="2567" max="2567" width="20.75" style="183" customWidth="1"/>
    <col min="2568" max="2816" width="9" style="183"/>
    <col min="2817" max="2817" width="4.875" style="183" customWidth="1"/>
    <col min="2818" max="2818" width="33" style="183" bestFit="1" customWidth="1"/>
    <col min="2819" max="2819" width="0" style="183" hidden="1" customWidth="1"/>
    <col min="2820" max="2820" width="19.125" style="183" bestFit="1" customWidth="1"/>
    <col min="2821" max="2821" width="14" style="183" customWidth="1"/>
    <col min="2822" max="2822" width="19.625" style="183" customWidth="1"/>
    <col min="2823" max="2823" width="20.75" style="183" customWidth="1"/>
    <col min="2824" max="3072" width="9" style="183"/>
    <col min="3073" max="3073" width="4.875" style="183" customWidth="1"/>
    <col min="3074" max="3074" width="33" style="183" bestFit="1" customWidth="1"/>
    <col min="3075" max="3075" width="0" style="183" hidden="1" customWidth="1"/>
    <col min="3076" max="3076" width="19.125" style="183" bestFit="1" customWidth="1"/>
    <col min="3077" max="3077" width="14" style="183" customWidth="1"/>
    <col min="3078" max="3078" width="19.625" style="183" customWidth="1"/>
    <col min="3079" max="3079" width="20.75" style="183" customWidth="1"/>
    <col min="3080" max="3328" width="9" style="183"/>
    <col min="3329" max="3329" width="4.875" style="183" customWidth="1"/>
    <col min="3330" max="3330" width="33" style="183" bestFit="1" customWidth="1"/>
    <col min="3331" max="3331" width="0" style="183" hidden="1" customWidth="1"/>
    <col min="3332" max="3332" width="19.125" style="183" bestFit="1" customWidth="1"/>
    <col min="3333" max="3333" width="14" style="183" customWidth="1"/>
    <col min="3334" max="3334" width="19.625" style="183" customWidth="1"/>
    <col min="3335" max="3335" width="20.75" style="183" customWidth="1"/>
    <col min="3336" max="3584" width="9" style="183"/>
    <col min="3585" max="3585" width="4.875" style="183" customWidth="1"/>
    <col min="3586" max="3586" width="33" style="183" bestFit="1" customWidth="1"/>
    <col min="3587" max="3587" width="0" style="183" hidden="1" customWidth="1"/>
    <col min="3588" max="3588" width="19.125" style="183" bestFit="1" customWidth="1"/>
    <col min="3589" max="3589" width="14" style="183" customWidth="1"/>
    <col min="3590" max="3590" width="19.625" style="183" customWidth="1"/>
    <col min="3591" max="3591" width="20.75" style="183" customWidth="1"/>
    <col min="3592" max="3840" width="9" style="183"/>
    <col min="3841" max="3841" width="4.875" style="183" customWidth="1"/>
    <col min="3842" max="3842" width="33" style="183" bestFit="1" customWidth="1"/>
    <col min="3843" max="3843" width="0" style="183" hidden="1" customWidth="1"/>
    <col min="3844" max="3844" width="19.125" style="183" bestFit="1" customWidth="1"/>
    <col min="3845" max="3845" width="14" style="183" customWidth="1"/>
    <col min="3846" max="3846" width="19.625" style="183" customWidth="1"/>
    <col min="3847" max="3847" width="20.75" style="183" customWidth="1"/>
    <col min="3848" max="4096" width="9" style="183"/>
    <col min="4097" max="4097" width="4.875" style="183" customWidth="1"/>
    <col min="4098" max="4098" width="33" style="183" bestFit="1" customWidth="1"/>
    <col min="4099" max="4099" width="0" style="183" hidden="1" customWidth="1"/>
    <col min="4100" max="4100" width="19.125" style="183" bestFit="1" customWidth="1"/>
    <col min="4101" max="4101" width="14" style="183" customWidth="1"/>
    <col min="4102" max="4102" width="19.625" style="183" customWidth="1"/>
    <col min="4103" max="4103" width="20.75" style="183" customWidth="1"/>
    <col min="4104" max="4352" width="9" style="183"/>
    <col min="4353" max="4353" width="4.875" style="183" customWidth="1"/>
    <col min="4354" max="4354" width="33" style="183" bestFit="1" customWidth="1"/>
    <col min="4355" max="4355" width="0" style="183" hidden="1" customWidth="1"/>
    <col min="4356" max="4356" width="19.125" style="183" bestFit="1" customWidth="1"/>
    <col min="4357" max="4357" width="14" style="183" customWidth="1"/>
    <col min="4358" max="4358" width="19.625" style="183" customWidth="1"/>
    <col min="4359" max="4359" width="20.75" style="183" customWidth="1"/>
    <col min="4360" max="4608" width="9" style="183"/>
    <col min="4609" max="4609" width="4.875" style="183" customWidth="1"/>
    <col min="4610" max="4610" width="33" style="183" bestFit="1" customWidth="1"/>
    <col min="4611" max="4611" width="0" style="183" hidden="1" customWidth="1"/>
    <col min="4612" max="4612" width="19.125" style="183" bestFit="1" customWidth="1"/>
    <col min="4613" max="4613" width="14" style="183" customWidth="1"/>
    <col min="4614" max="4614" width="19.625" style="183" customWidth="1"/>
    <col min="4615" max="4615" width="20.75" style="183" customWidth="1"/>
    <col min="4616" max="4864" width="9" style="183"/>
    <col min="4865" max="4865" width="4.875" style="183" customWidth="1"/>
    <col min="4866" max="4866" width="33" style="183" bestFit="1" customWidth="1"/>
    <col min="4867" max="4867" width="0" style="183" hidden="1" customWidth="1"/>
    <col min="4868" max="4868" width="19.125" style="183" bestFit="1" customWidth="1"/>
    <col min="4869" max="4869" width="14" style="183" customWidth="1"/>
    <col min="4870" max="4870" width="19.625" style="183" customWidth="1"/>
    <col min="4871" max="4871" width="20.75" style="183" customWidth="1"/>
    <col min="4872" max="5120" width="9" style="183"/>
    <col min="5121" max="5121" width="4.875" style="183" customWidth="1"/>
    <col min="5122" max="5122" width="33" style="183" bestFit="1" customWidth="1"/>
    <col min="5123" max="5123" width="0" style="183" hidden="1" customWidth="1"/>
    <col min="5124" max="5124" width="19.125" style="183" bestFit="1" customWidth="1"/>
    <col min="5125" max="5125" width="14" style="183" customWidth="1"/>
    <col min="5126" max="5126" width="19.625" style="183" customWidth="1"/>
    <col min="5127" max="5127" width="20.75" style="183" customWidth="1"/>
    <col min="5128" max="5376" width="9" style="183"/>
    <col min="5377" max="5377" width="4.875" style="183" customWidth="1"/>
    <col min="5378" max="5378" width="33" style="183" bestFit="1" customWidth="1"/>
    <col min="5379" max="5379" width="0" style="183" hidden="1" customWidth="1"/>
    <col min="5380" max="5380" width="19.125" style="183" bestFit="1" customWidth="1"/>
    <col min="5381" max="5381" width="14" style="183" customWidth="1"/>
    <col min="5382" max="5382" width="19.625" style="183" customWidth="1"/>
    <col min="5383" max="5383" width="20.75" style="183" customWidth="1"/>
    <col min="5384" max="5632" width="9" style="183"/>
    <col min="5633" max="5633" width="4.875" style="183" customWidth="1"/>
    <col min="5634" max="5634" width="33" style="183" bestFit="1" customWidth="1"/>
    <col min="5635" max="5635" width="0" style="183" hidden="1" customWidth="1"/>
    <col min="5636" max="5636" width="19.125" style="183" bestFit="1" customWidth="1"/>
    <col min="5637" max="5637" width="14" style="183" customWidth="1"/>
    <col min="5638" max="5638" width="19.625" style="183" customWidth="1"/>
    <col min="5639" max="5639" width="20.75" style="183" customWidth="1"/>
    <col min="5640" max="5888" width="9" style="183"/>
    <col min="5889" max="5889" width="4.875" style="183" customWidth="1"/>
    <col min="5890" max="5890" width="33" style="183" bestFit="1" customWidth="1"/>
    <col min="5891" max="5891" width="0" style="183" hidden="1" customWidth="1"/>
    <col min="5892" max="5892" width="19.125" style="183" bestFit="1" customWidth="1"/>
    <col min="5893" max="5893" width="14" style="183" customWidth="1"/>
    <col min="5894" max="5894" width="19.625" style="183" customWidth="1"/>
    <col min="5895" max="5895" width="20.75" style="183" customWidth="1"/>
    <col min="5896" max="6144" width="9" style="183"/>
    <col min="6145" max="6145" width="4.875" style="183" customWidth="1"/>
    <col min="6146" max="6146" width="33" style="183" bestFit="1" customWidth="1"/>
    <col min="6147" max="6147" width="0" style="183" hidden="1" customWidth="1"/>
    <col min="6148" max="6148" width="19.125" style="183" bestFit="1" customWidth="1"/>
    <col min="6149" max="6149" width="14" style="183" customWidth="1"/>
    <col min="6150" max="6150" width="19.625" style="183" customWidth="1"/>
    <col min="6151" max="6151" width="20.75" style="183" customWidth="1"/>
    <col min="6152" max="6400" width="9" style="183"/>
    <col min="6401" max="6401" width="4.875" style="183" customWidth="1"/>
    <col min="6402" max="6402" width="33" style="183" bestFit="1" customWidth="1"/>
    <col min="6403" max="6403" width="0" style="183" hidden="1" customWidth="1"/>
    <col min="6404" max="6404" width="19.125" style="183" bestFit="1" customWidth="1"/>
    <col min="6405" max="6405" width="14" style="183" customWidth="1"/>
    <col min="6406" max="6406" width="19.625" style="183" customWidth="1"/>
    <col min="6407" max="6407" width="20.75" style="183" customWidth="1"/>
    <col min="6408" max="6656" width="9" style="183"/>
    <col min="6657" max="6657" width="4.875" style="183" customWidth="1"/>
    <col min="6658" max="6658" width="33" style="183" bestFit="1" customWidth="1"/>
    <col min="6659" max="6659" width="0" style="183" hidden="1" customWidth="1"/>
    <col min="6660" max="6660" width="19.125" style="183" bestFit="1" customWidth="1"/>
    <col min="6661" max="6661" width="14" style="183" customWidth="1"/>
    <col min="6662" max="6662" width="19.625" style="183" customWidth="1"/>
    <col min="6663" max="6663" width="20.75" style="183" customWidth="1"/>
    <col min="6664" max="6912" width="9" style="183"/>
    <col min="6913" max="6913" width="4.875" style="183" customWidth="1"/>
    <col min="6914" max="6914" width="33" style="183" bestFit="1" customWidth="1"/>
    <col min="6915" max="6915" width="0" style="183" hidden="1" customWidth="1"/>
    <col min="6916" max="6916" width="19.125" style="183" bestFit="1" customWidth="1"/>
    <col min="6917" max="6917" width="14" style="183" customWidth="1"/>
    <col min="6918" max="6918" width="19.625" style="183" customWidth="1"/>
    <col min="6919" max="6919" width="20.75" style="183" customWidth="1"/>
    <col min="6920" max="7168" width="9" style="183"/>
    <col min="7169" max="7169" width="4.875" style="183" customWidth="1"/>
    <col min="7170" max="7170" width="33" style="183" bestFit="1" customWidth="1"/>
    <col min="7171" max="7171" width="0" style="183" hidden="1" customWidth="1"/>
    <col min="7172" max="7172" width="19.125" style="183" bestFit="1" customWidth="1"/>
    <col min="7173" max="7173" width="14" style="183" customWidth="1"/>
    <col min="7174" max="7174" width="19.625" style="183" customWidth="1"/>
    <col min="7175" max="7175" width="20.75" style="183" customWidth="1"/>
    <col min="7176" max="7424" width="9" style="183"/>
    <col min="7425" max="7425" width="4.875" style="183" customWidth="1"/>
    <col min="7426" max="7426" width="33" style="183" bestFit="1" customWidth="1"/>
    <col min="7427" max="7427" width="0" style="183" hidden="1" customWidth="1"/>
    <col min="7428" max="7428" width="19.125" style="183" bestFit="1" customWidth="1"/>
    <col min="7429" max="7429" width="14" style="183" customWidth="1"/>
    <col min="7430" max="7430" width="19.625" style="183" customWidth="1"/>
    <col min="7431" max="7431" width="20.75" style="183" customWidth="1"/>
    <col min="7432" max="7680" width="9" style="183"/>
    <col min="7681" max="7681" width="4.875" style="183" customWidth="1"/>
    <col min="7682" max="7682" width="33" style="183" bestFit="1" customWidth="1"/>
    <col min="7683" max="7683" width="0" style="183" hidden="1" customWidth="1"/>
    <col min="7684" max="7684" width="19.125" style="183" bestFit="1" customWidth="1"/>
    <col min="7685" max="7685" width="14" style="183" customWidth="1"/>
    <col min="7686" max="7686" width="19.625" style="183" customWidth="1"/>
    <col min="7687" max="7687" width="20.75" style="183" customWidth="1"/>
    <col min="7688" max="7936" width="9" style="183"/>
    <col min="7937" max="7937" width="4.875" style="183" customWidth="1"/>
    <col min="7938" max="7938" width="33" style="183" bestFit="1" customWidth="1"/>
    <col min="7939" max="7939" width="0" style="183" hidden="1" customWidth="1"/>
    <col min="7940" max="7940" width="19.125" style="183" bestFit="1" customWidth="1"/>
    <col min="7941" max="7941" width="14" style="183" customWidth="1"/>
    <col min="7942" max="7942" width="19.625" style="183" customWidth="1"/>
    <col min="7943" max="7943" width="20.75" style="183" customWidth="1"/>
    <col min="7944" max="8192" width="9" style="183"/>
    <col min="8193" max="8193" width="4.875" style="183" customWidth="1"/>
    <col min="8194" max="8194" width="33" style="183" bestFit="1" customWidth="1"/>
    <col min="8195" max="8195" width="0" style="183" hidden="1" customWidth="1"/>
    <col min="8196" max="8196" width="19.125" style="183" bestFit="1" customWidth="1"/>
    <col min="8197" max="8197" width="14" style="183" customWidth="1"/>
    <col min="8198" max="8198" width="19.625" style="183" customWidth="1"/>
    <col min="8199" max="8199" width="20.75" style="183" customWidth="1"/>
    <col min="8200" max="8448" width="9" style="183"/>
    <col min="8449" max="8449" width="4.875" style="183" customWidth="1"/>
    <col min="8450" max="8450" width="33" style="183" bestFit="1" customWidth="1"/>
    <col min="8451" max="8451" width="0" style="183" hidden="1" customWidth="1"/>
    <col min="8452" max="8452" width="19.125" style="183" bestFit="1" customWidth="1"/>
    <col min="8453" max="8453" width="14" style="183" customWidth="1"/>
    <col min="8454" max="8454" width="19.625" style="183" customWidth="1"/>
    <col min="8455" max="8455" width="20.75" style="183" customWidth="1"/>
    <col min="8456" max="8704" width="9" style="183"/>
    <col min="8705" max="8705" width="4.875" style="183" customWidth="1"/>
    <col min="8706" max="8706" width="33" style="183" bestFit="1" customWidth="1"/>
    <col min="8707" max="8707" width="0" style="183" hidden="1" customWidth="1"/>
    <col min="8708" max="8708" width="19.125" style="183" bestFit="1" customWidth="1"/>
    <col min="8709" max="8709" width="14" style="183" customWidth="1"/>
    <col min="8710" max="8710" width="19.625" style="183" customWidth="1"/>
    <col min="8711" max="8711" width="20.75" style="183" customWidth="1"/>
    <col min="8712" max="8960" width="9" style="183"/>
    <col min="8961" max="8961" width="4.875" style="183" customWidth="1"/>
    <col min="8962" max="8962" width="33" style="183" bestFit="1" customWidth="1"/>
    <col min="8963" max="8963" width="0" style="183" hidden="1" customWidth="1"/>
    <col min="8964" max="8964" width="19.125" style="183" bestFit="1" customWidth="1"/>
    <col min="8965" max="8965" width="14" style="183" customWidth="1"/>
    <col min="8966" max="8966" width="19.625" style="183" customWidth="1"/>
    <col min="8967" max="8967" width="20.75" style="183" customWidth="1"/>
    <col min="8968" max="9216" width="9" style="183"/>
    <col min="9217" max="9217" width="4.875" style="183" customWidth="1"/>
    <col min="9218" max="9218" width="33" style="183" bestFit="1" customWidth="1"/>
    <col min="9219" max="9219" width="0" style="183" hidden="1" customWidth="1"/>
    <col min="9220" max="9220" width="19.125" style="183" bestFit="1" customWidth="1"/>
    <col min="9221" max="9221" width="14" style="183" customWidth="1"/>
    <col min="9222" max="9222" width="19.625" style="183" customWidth="1"/>
    <col min="9223" max="9223" width="20.75" style="183" customWidth="1"/>
    <col min="9224" max="9472" width="9" style="183"/>
    <col min="9473" max="9473" width="4.875" style="183" customWidth="1"/>
    <col min="9474" max="9474" width="33" style="183" bestFit="1" customWidth="1"/>
    <col min="9475" max="9475" width="0" style="183" hidden="1" customWidth="1"/>
    <col min="9476" max="9476" width="19.125" style="183" bestFit="1" customWidth="1"/>
    <col min="9477" max="9477" width="14" style="183" customWidth="1"/>
    <col min="9478" max="9478" width="19.625" style="183" customWidth="1"/>
    <col min="9479" max="9479" width="20.75" style="183" customWidth="1"/>
    <col min="9480" max="9728" width="9" style="183"/>
    <col min="9729" max="9729" width="4.875" style="183" customWidth="1"/>
    <col min="9730" max="9730" width="33" style="183" bestFit="1" customWidth="1"/>
    <col min="9731" max="9731" width="0" style="183" hidden="1" customWidth="1"/>
    <col min="9732" max="9732" width="19.125" style="183" bestFit="1" customWidth="1"/>
    <col min="9733" max="9733" width="14" style="183" customWidth="1"/>
    <col min="9734" max="9734" width="19.625" style="183" customWidth="1"/>
    <col min="9735" max="9735" width="20.75" style="183" customWidth="1"/>
    <col min="9736" max="9984" width="9" style="183"/>
    <col min="9985" max="9985" width="4.875" style="183" customWidth="1"/>
    <col min="9986" max="9986" width="33" style="183" bestFit="1" customWidth="1"/>
    <col min="9987" max="9987" width="0" style="183" hidden="1" customWidth="1"/>
    <col min="9988" max="9988" width="19.125" style="183" bestFit="1" customWidth="1"/>
    <col min="9989" max="9989" width="14" style="183" customWidth="1"/>
    <col min="9990" max="9990" width="19.625" style="183" customWidth="1"/>
    <col min="9991" max="9991" width="20.75" style="183" customWidth="1"/>
    <col min="9992" max="10240" width="9" style="183"/>
    <col min="10241" max="10241" width="4.875" style="183" customWidth="1"/>
    <col min="10242" max="10242" width="33" style="183" bestFit="1" customWidth="1"/>
    <col min="10243" max="10243" width="0" style="183" hidden="1" customWidth="1"/>
    <col min="10244" max="10244" width="19.125" style="183" bestFit="1" customWidth="1"/>
    <col min="10245" max="10245" width="14" style="183" customWidth="1"/>
    <col min="10246" max="10246" width="19.625" style="183" customWidth="1"/>
    <col min="10247" max="10247" width="20.75" style="183" customWidth="1"/>
    <col min="10248" max="10496" width="9" style="183"/>
    <col min="10497" max="10497" width="4.875" style="183" customWidth="1"/>
    <col min="10498" max="10498" width="33" style="183" bestFit="1" customWidth="1"/>
    <col min="10499" max="10499" width="0" style="183" hidden="1" customWidth="1"/>
    <col min="10500" max="10500" width="19.125" style="183" bestFit="1" customWidth="1"/>
    <col min="10501" max="10501" width="14" style="183" customWidth="1"/>
    <col min="10502" max="10502" width="19.625" style="183" customWidth="1"/>
    <col min="10503" max="10503" width="20.75" style="183" customWidth="1"/>
    <col min="10504" max="10752" width="9" style="183"/>
    <col min="10753" max="10753" width="4.875" style="183" customWidth="1"/>
    <col min="10754" max="10754" width="33" style="183" bestFit="1" customWidth="1"/>
    <col min="10755" max="10755" width="0" style="183" hidden="1" customWidth="1"/>
    <col min="10756" max="10756" width="19.125" style="183" bestFit="1" customWidth="1"/>
    <col min="10757" max="10757" width="14" style="183" customWidth="1"/>
    <col min="10758" max="10758" width="19.625" style="183" customWidth="1"/>
    <col min="10759" max="10759" width="20.75" style="183" customWidth="1"/>
    <col min="10760" max="11008" width="9" style="183"/>
    <col min="11009" max="11009" width="4.875" style="183" customWidth="1"/>
    <col min="11010" max="11010" width="33" style="183" bestFit="1" customWidth="1"/>
    <col min="11011" max="11011" width="0" style="183" hidden="1" customWidth="1"/>
    <col min="11012" max="11012" width="19.125" style="183" bestFit="1" customWidth="1"/>
    <col min="11013" max="11013" width="14" style="183" customWidth="1"/>
    <col min="11014" max="11014" width="19.625" style="183" customWidth="1"/>
    <col min="11015" max="11015" width="20.75" style="183" customWidth="1"/>
    <col min="11016" max="11264" width="9" style="183"/>
    <col min="11265" max="11265" width="4.875" style="183" customWidth="1"/>
    <col min="11266" max="11266" width="33" style="183" bestFit="1" customWidth="1"/>
    <col min="11267" max="11267" width="0" style="183" hidden="1" customWidth="1"/>
    <col min="11268" max="11268" width="19.125" style="183" bestFit="1" customWidth="1"/>
    <col min="11269" max="11269" width="14" style="183" customWidth="1"/>
    <col min="11270" max="11270" width="19.625" style="183" customWidth="1"/>
    <col min="11271" max="11271" width="20.75" style="183" customWidth="1"/>
    <col min="11272" max="11520" width="9" style="183"/>
    <col min="11521" max="11521" width="4.875" style="183" customWidth="1"/>
    <col min="11522" max="11522" width="33" style="183" bestFit="1" customWidth="1"/>
    <col min="11523" max="11523" width="0" style="183" hidden="1" customWidth="1"/>
    <col min="11524" max="11524" width="19.125" style="183" bestFit="1" customWidth="1"/>
    <col min="11525" max="11525" width="14" style="183" customWidth="1"/>
    <col min="11526" max="11526" width="19.625" style="183" customWidth="1"/>
    <col min="11527" max="11527" width="20.75" style="183" customWidth="1"/>
    <col min="11528" max="11776" width="9" style="183"/>
    <col min="11777" max="11777" width="4.875" style="183" customWidth="1"/>
    <col min="11778" max="11778" width="33" style="183" bestFit="1" customWidth="1"/>
    <col min="11779" max="11779" width="0" style="183" hidden="1" customWidth="1"/>
    <col min="11780" max="11780" width="19.125" style="183" bestFit="1" customWidth="1"/>
    <col min="11781" max="11781" width="14" style="183" customWidth="1"/>
    <col min="11782" max="11782" width="19.625" style="183" customWidth="1"/>
    <col min="11783" max="11783" width="20.75" style="183" customWidth="1"/>
    <col min="11784" max="12032" width="9" style="183"/>
    <col min="12033" max="12033" width="4.875" style="183" customWidth="1"/>
    <col min="12034" max="12034" width="33" style="183" bestFit="1" customWidth="1"/>
    <col min="12035" max="12035" width="0" style="183" hidden="1" customWidth="1"/>
    <col min="12036" max="12036" width="19.125" style="183" bestFit="1" customWidth="1"/>
    <col min="12037" max="12037" width="14" style="183" customWidth="1"/>
    <col min="12038" max="12038" width="19.625" style="183" customWidth="1"/>
    <col min="12039" max="12039" width="20.75" style="183" customWidth="1"/>
    <col min="12040" max="12288" width="9" style="183"/>
    <col min="12289" max="12289" width="4.875" style="183" customWidth="1"/>
    <col min="12290" max="12290" width="33" style="183" bestFit="1" customWidth="1"/>
    <col min="12291" max="12291" width="0" style="183" hidden="1" customWidth="1"/>
    <col min="12292" max="12292" width="19.125" style="183" bestFit="1" customWidth="1"/>
    <col min="12293" max="12293" width="14" style="183" customWidth="1"/>
    <col min="12294" max="12294" width="19.625" style="183" customWidth="1"/>
    <col min="12295" max="12295" width="20.75" style="183" customWidth="1"/>
    <col min="12296" max="12544" width="9" style="183"/>
    <col min="12545" max="12545" width="4.875" style="183" customWidth="1"/>
    <col min="12546" max="12546" width="33" style="183" bestFit="1" customWidth="1"/>
    <col min="12547" max="12547" width="0" style="183" hidden="1" customWidth="1"/>
    <col min="12548" max="12548" width="19.125" style="183" bestFit="1" customWidth="1"/>
    <col min="12549" max="12549" width="14" style="183" customWidth="1"/>
    <col min="12550" max="12550" width="19.625" style="183" customWidth="1"/>
    <col min="12551" max="12551" width="20.75" style="183" customWidth="1"/>
    <col min="12552" max="12800" width="9" style="183"/>
    <col min="12801" max="12801" width="4.875" style="183" customWidth="1"/>
    <col min="12802" max="12802" width="33" style="183" bestFit="1" customWidth="1"/>
    <col min="12803" max="12803" width="0" style="183" hidden="1" customWidth="1"/>
    <col min="12804" max="12804" width="19.125" style="183" bestFit="1" customWidth="1"/>
    <col min="12805" max="12805" width="14" style="183" customWidth="1"/>
    <col min="12806" max="12806" width="19.625" style="183" customWidth="1"/>
    <col min="12807" max="12807" width="20.75" style="183" customWidth="1"/>
    <col min="12808" max="13056" width="9" style="183"/>
    <col min="13057" max="13057" width="4.875" style="183" customWidth="1"/>
    <col min="13058" max="13058" width="33" style="183" bestFit="1" customWidth="1"/>
    <col min="13059" max="13059" width="0" style="183" hidden="1" customWidth="1"/>
    <col min="13060" max="13060" width="19.125" style="183" bestFit="1" customWidth="1"/>
    <col min="13061" max="13061" width="14" style="183" customWidth="1"/>
    <col min="13062" max="13062" width="19.625" style="183" customWidth="1"/>
    <col min="13063" max="13063" width="20.75" style="183" customWidth="1"/>
    <col min="13064" max="13312" width="9" style="183"/>
    <col min="13313" max="13313" width="4.875" style="183" customWidth="1"/>
    <col min="13314" max="13314" width="33" style="183" bestFit="1" customWidth="1"/>
    <col min="13315" max="13315" width="0" style="183" hidden="1" customWidth="1"/>
    <col min="13316" max="13316" width="19.125" style="183" bestFit="1" customWidth="1"/>
    <col min="13317" max="13317" width="14" style="183" customWidth="1"/>
    <col min="13318" max="13318" width="19.625" style="183" customWidth="1"/>
    <col min="13319" max="13319" width="20.75" style="183" customWidth="1"/>
    <col min="13320" max="13568" width="9" style="183"/>
    <col min="13569" max="13569" width="4.875" style="183" customWidth="1"/>
    <col min="13570" max="13570" width="33" style="183" bestFit="1" customWidth="1"/>
    <col min="13571" max="13571" width="0" style="183" hidden="1" customWidth="1"/>
    <col min="13572" max="13572" width="19.125" style="183" bestFit="1" customWidth="1"/>
    <col min="13573" max="13573" width="14" style="183" customWidth="1"/>
    <col min="13574" max="13574" width="19.625" style="183" customWidth="1"/>
    <col min="13575" max="13575" width="20.75" style="183" customWidth="1"/>
    <col min="13576" max="13824" width="9" style="183"/>
    <col min="13825" max="13825" width="4.875" style="183" customWidth="1"/>
    <col min="13826" max="13826" width="33" style="183" bestFit="1" customWidth="1"/>
    <col min="13827" max="13827" width="0" style="183" hidden="1" customWidth="1"/>
    <col min="13828" max="13828" width="19.125" style="183" bestFit="1" customWidth="1"/>
    <col min="13829" max="13829" width="14" style="183" customWidth="1"/>
    <col min="13830" max="13830" width="19.625" style="183" customWidth="1"/>
    <col min="13831" max="13831" width="20.75" style="183" customWidth="1"/>
    <col min="13832" max="14080" width="9" style="183"/>
    <col min="14081" max="14081" width="4.875" style="183" customWidth="1"/>
    <col min="14082" max="14082" width="33" style="183" bestFit="1" customWidth="1"/>
    <col min="14083" max="14083" width="0" style="183" hidden="1" customWidth="1"/>
    <col min="14084" max="14084" width="19.125" style="183" bestFit="1" customWidth="1"/>
    <col min="14085" max="14085" width="14" style="183" customWidth="1"/>
    <col min="14086" max="14086" width="19.625" style="183" customWidth="1"/>
    <col min="14087" max="14087" width="20.75" style="183" customWidth="1"/>
    <col min="14088" max="14336" width="9" style="183"/>
    <col min="14337" max="14337" width="4.875" style="183" customWidth="1"/>
    <col min="14338" max="14338" width="33" style="183" bestFit="1" customWidth="1"/>
    <col min="14339" max="14339" width="0" style="183" hidden="1" customWidth="1"/>
    <col min="14340" max="14340" width="19.125" style="183" bestFit="1" customWidth="1"/>
    <col min="14341" max="14341" width="14" style="183" customWidth="1"/>
    <col min="14342" max="14342" width="19.625" style="183" customWidth="1"/>
    <col min="14343" max="14343" width="20.75" style="183" customWidth="1"/>
    <col min="14344" max="14592" width="9" style="183"/>
    <col min="14593" max="14593" width="4.875" style="183" customWidth="1"/>
    <col min="14594" max="14594" width="33" style="183" bestFit="1" customWidth="1"/>
    <col min="14595" max="14595" width="0" style="183" hidden="1" customWidth="1"/>
    <col min="14596" max="14596" width="19.125" style="183" bestFit="1" customWidth="1"/>
    <col min="14597" max="14597" width="14" style="183" customWidth="1"/>
    <col min="14598" max="14598" width="19.625" style="183" customWidth="1"/>
    <col min="14599" max="14599" width="20.75" style="183" customWidth="1"/>
    <col min="14600" max="14848" width="9" style="183"/>
    <col min="14849" max="14849" width="4.875" style="183" customWidth="1"/>
    <col min="14850" max="14850" width="33" style="183" bestFit="1" customWidth="1"/>
    <col min="14851" max="14851" width="0" style="183" hidden="1" customWidth="1"/>
    <col min="14852" max="14852" width="19.125" style="183" bestFit="1" customWidth="1"/>
    <col min="14853" max="14853" width="14" style="183" customWidth="1"/>
    <col min="14854" max="14854" width="19.625" style="183" customWidth="1"/>
    <col min="14855" max="14855" width="20.75" style="183" customWidth="1"/>
    <col min="14856" max="15104" width="9" style="183"/>
    <col min="15105" max="15105" width="4.875" style="183" customWidth="1"/>
    <col min="15106" max="15106" width="33" style="183" bestFit="1" customWidth="1"/>
    <col min="15107" max="15107" width="0" style="183" hidden="1" customWidth="1"/>
    <col min="15108" max="15108" width="19.125" style="183" bestFit="1" customWidth="1"/>
    <col min="15109" max="15109" width="14" style="183" customWidth="1"/>
    <col min="15110" max="15110" width="19.625" style="183" customWidth="1"/>
    <col min="15111" max="15111" width="20.75" style="183" customWidth="1"/>
    <col min="15112" max="15360" width="9" style="183"/>
    <col min="15361" max="15361" width="4.875" style="183" customWidth="1"/>
    <col min="15362" max="15362" width="33" style="183" bestFit="1" customWidth="1"/>
    <col min="15363" max="15363" width="0" style="183" hidden="1" customWidth="1"/>
    <col min="15364" max="15364" width="19.125" style="183" bestFit="1" customWidth="1"/>
    <col min="15365" max="15365" width="14" style="183" customWidth="1"/>
    <col min="15366" max="15366" width="19.625" style="183" customWidth="1"/>
    <col min="15367" max="15367" width="20.75" style="183" customWidth="1"/>
    <col min="15368" max="15616" width="9" style="183"/>
    <col min="15617" max="15617" width="4.875" style="183" customWidth="1"/>
    <col min="15618" max="15618" width="33" style="183" bestFit="1" customWidth="1"/>
    <col min="15619" max="15619" width="0" style="183" hidden="1" customWidth="1"/>
    <col min="15620" max="15620" width="19.125" style="183" bestFit="1" customWidth="1"/>
    <col min="15621" max="15621" width="14" style="183" customWidth="1"/>
    <col min="15622" max="15622" width="19.625" style="183" customWidth="1"/>
    <col min="15623" max="15623" width="20.75" style="183" customWidth="1"/>
    <col min="15624" max="15872" width="9" style="183"/>
    <col min="15873" max="15873" width="4.875" style="183" customWidth="1"/>
    <col min="15874" max="15874" width="33" style="183" bestFit="1" customWidth="1"/>
    <col min="15875" max="15875" width="0" style="183" hidden="1" customWidth="1"/>
    <col min="15876" max="15876" width="19.125" style="183" bestFit="1" customWidth="1"/>
    <col min="15877" max="15877" width="14" style="183" customWidth="1"/>
    <col min="15878" max="15878" width="19.625" style="183" customWidth="1"/>
    <col min="15879" max="15879" width="20.75" style="183" customWidth="1"/>
    <col min="15880" max="16128" width="9" style="183"/>
    <col min="16129" max="16129" width="4.875" style="183" customWidth="1"/>
    <col min="16130" max="16130" width="33" style="183" bestFit="1" customWidth="1"/>
    <col min="16131" max="16131" width="0" style="183" hidden="1" customWidth="1"/>
    <col min="16132" max="16132" width="19.125" style="183" bestFit="1" customWidth="1"/>
    <col min="16133" max="16133" width="14" style="183" customWidth="1"/>
    <col min="16134" max="16134" width="19.625" style="183" customWidth="1"/>
    <col min="16135" max="16135" width="20.75" style="183" customWidth="1"/>
    <col min="16136" max="16384" width="9" style="183"/>
  </cols>
  <sheetData>
    <row r="1" spans="1:7" s="181" customFormat="1" ht="64.5" customHeight="1">
      <c r="A1" s="176" t="s">
        <v>448</v>
      </c>
      <c r="B1" s="177" t="s">
        <v>168</v>
      </c>
      <c r="C1" s="176" t="s">
        <v>449</v>
      </c>
      <c r="D1" s="177" t="s">
        <v>450</v>
      </c>
      <c r="E1" s="178" t="s">
        <v>451</v>
      </c>
      <c r="F1" s="177" t="s">
        <v>452</v>
      </c>
      <c r="G1" s="180"/>
    </row>
    <row r="2" spans="1:7" ht="23.25" customHeight="1">
      <c r="A2" s="5">
        <v>1</v>
      </c>
      <c r="B2" s="5" t="s">
        <v>453</v>
      </c>
      <c r="C2" s="5">
        <v>90278</v>
      </c>
      <c r="D2" s="6">
        <v>50000</v>
      </c>
      <c r="E2" s="6">
        <f>'انالیز غذاها'!G465</f>
        <v>1373100</v>
      </c>
      <c r="F2" s="6">
        <f>E2*D2</f>
        <v>68655000000</v>
      </c>
      <c r="G2" s="182"/>
    </row>
    <row r="3" spans="1:7" ht="23.25" customHeight="1">
      <c r="A3" s="5">
        <v>2</v>
      </c>
      <c r="B3" s="5" t="s">
        <v>454</v>
      </c>
      <c r="C3" s="5">
        <v>103472</v>
      </c>
      <c r="D3" s="6">
        <v>50000</v>
      </c>
      <c r="E3" s="6">
        <f>'انالیز غذاها'!G531</f>
        <v>1240380</v>
      </c>
      <c r="F3" s="6">
        <f t="shared" ref="F3:F55" si="0">E3*D3</f>
        <v>62019000000</v>
      </c>
      <c r="G3" s="182"/>
    </row>
    <row r="4" spans="1:7" ht="23.25" customHeight="1">
      <c r="A4" s="5">
        <v>3</v>
      </c>
      <c r="B4" s="5" t="s">
        <v>455</v>
      </c>
      <c r="C4" s="5">
        <v>37918</v>
      </c>
      <c r="D4" s="6">
        <v>20000</v>
      </c>
      <c r="E4" s="6">
        <f>'انالیز غذاها'!G488</f>
        <v>1323451</v>
      </c>
      <c r="F4" s="6">
        <f t="shared" si="0"/>
        <v>26469020000</v>
      </c>
      <c r="G4" s="182"/>
    </row>
    <row r="5" spans="1:7" ht="23.25" customHeight="1">
      <c r="A5" s="5">
        <v>4</v>
      </c>
      <c r="B5" s="5" t="s">
        <v>456</v>
      </c>
      <c r="C5" s="5">
        <v>5255</v>
      </c>
      <c r="D5" s="6">
        <v>30000</v>
      </c>
      <c r="E5" s="6">
        <f>'انالیز غذاها'!G724</f>
        <v>1089893</v>
      </c>
      <c r="F5" s="6">
        <f t="shared" si="0"/>
        <v>32696790000</v>
      </c>
      <c r="G5" s="182"/>
    </row>
    <row r="6" spans="1:7" ht="23.25" customHeight="1">
      <c r="A6" s="5">
        <v>5</v>
      </c>
      <c r="B6" s="5" t="s">
        <v>457</v>
      </c>
      <c r="C6" s="5">
        <v>196698</v>
      </c>
      <c r="D6" s="6">
        <v>220000</v>
      </c>
      <c r="E6" s="6">
        <f>'انالیز غذاها'!G81</f>
        <v>1691700</v>
      </c>
      <c r="F6" s="6">
        <f t="shared" si="0"/>
        <v>372174000000</v>
      </c>
      <c r="G6" s="182"/>
    </row>
    <row r="7" spans="1:7" ht="23.25" customHeight="1">
      <c r="A7" s="5">
        <v>6</v>
      </c>
      <c r="B7" s="5" t="s">
        <v>458</v>
      </c>
      <c r="C7" s="5">
        <v>6853</v>
      </c>
      <c r="D7" s="6">
        <v>60000</v>
      </c>
      <c r="E7" s="6">
        <f>'انالیز غذاها'!G19</f>
        <v>2209204.7999999998</v>
      </c>
      <c r="F7" s="6">
        <f t="shared" si="0"/>
        <v>132552287999.99998</v>
      </c>
      <c r="G7" s="182"/>
    </row>
    <row r="8" spans="1:7" ht="23.25" customHeight="1">
      <c r="A8" s="5">
        <v>7</v>
      </c>
      <c r="B8" s="5" t="s">
        <v>459</v>
      </c>
      <c r="C8" s="5">
        <v>2380</v>
      </c>
      <c r="D8" s="6">
        <v>50000</v>
      </c>
      <c r="E8" s="6">
        <f>'انالیز غذاها'!G138</f>
        <v>1107200</v>
      </c>
      <c r="F8" s="6">
        <f t="shared" si="0"/>
        <v>55360000000</v>
      </c>
      <c r="G8" s="182"/>
    </row>
    <row r="9" spans="1:7" ht="23.25" customHeight="1">
      <c r="A9" s="5">
        <v>8</v>
      </c>
      <c r="B9" s="5" t="s">
        <v>460</v>
      </c>
      <c r="C9" s="5">
        <v>2380</v>
      </c>
      <c r="D9" s="6">
        <v>30000</v>
      </c>
      <c r="E9" s="6">
        <f>'انالیز غذاها'!G113</f>
        <v>1606855.6</v>
      </c>
      <c r="F9" s="6">
        <f t="shared" si="0"/>
        <v>48205668000</v>
      </c>
      <c r="G9" s="182"/>
    </row>
    <row r="10" spans="1:7" ht="23.25" customHeight="1">
      <c r="A10" s="5">
        <v>9</v>
      </c>
      <c r="B10" s="5" t="s">
        <v>461</v>
      </c>
      <c r="C10" s="5">
        <v>169932</v>
      </c>
      <c r="D10" s="6">
        <v>200000</v>
      </c>
      <c r="E10" s="6">
        <f>'انالیز غذاها'!G1317</f>
        <v>1143137</v>
      </c>
      <c r="F10" s="6">
        <f t="shared" si="0"/>
        <v>228627400000</v>
      </c>
      <c r="G10" s="182"/>
    </row>
    <row r="11" spans="1:7" ht="23.25" customHeight="1">
      <c r="A11" s="5">
        <v>10</v>
      </c>
      <c r="B11" s="5" t="s">
        <v>462</v>
      </c>
      <c r="C11" s="5">
        <v>46809</v>
      </c>
      <c r="D11" s="6">
        <v>60000</v>
      </c>
      <c r="E11" s="6">
        <f>'انالیز غذاها'!G264</f>
        <v>3348864</v>
      </c>
      <c r="F11" s="6">
        <f t="shared" si="0"/>
        <v>200931840000</v>
      </c>
      <c r="G11" s="182"/>
    </row>
    <row r="12" spans="1:7" ht="23.25" customHeight="1">
      <c r="A12" s="5">
        <v>11</v>
      </c>
      <c r="B12" s="5" t="s">
        <v>463</v>
      </c>
      <c r="C12" s="5">
        <v>69602</v>
      </c>
      <c r="D12" s="6">
        <v>50000</v>
      </c>
      <c r="E12" s="6">
        <f>'انالیز غذاها'!G164</f>
        <v>1058959.44</v>
      </c>
      <c r="F12" s="6">
        <f t="shared" si="0"/>
        <v>52947972000</v>
      </c>
      <c r="G12" s="182"/>
    </row>
    <row r="13" spans="1:7" ht="23.25" customHeight="1">
      <c r="A13" s="5">
        <v>12</v>
      </c>
      <c r="B13" s="5" t="s">
        <v>464</v>
      </c>
      <c r="C13" s="5">
        <v>77606</v>
      </c>
      <c r="D13" s="6">
        <v>50000</v>
      </c>
      <c r="E13" s="6">
        <f>'انالیز غذاها'!G416</f>
        <v>1335420</v>
      </c>
      <c r="F13" s="6">
        <f t="shared" si="0"/>
        <v>66771000000</v>
      </c>
      <c r="G13" s="182"/>
    </row>
    <row r="14" spans="1:7" ht="23.25" customHeight="1">
      <c r="A14" s="5">
        <v>13</v>
      </c>
      <c r="B14" s="5" t="s">
        <v>465</v>
      </c>
      <c r="C14" s="5">
        <v>33461</v>
      </c>
      <c r="D14" s="6">
        <v>60000</v>
      </c>
      <c r="E14" s="6">
        <f>'انالیز غذاها'!G56</f>
        <v>1662606</v>
      </c>
      <c r="F14" s="6">
        <f t="shared" si="0"/>
        <v>99756360000</v>
      </c>
      <c r="G14" s="182"/>
    </row>
    <row r="15" spans="1:7" ht="23.25" customHeight="1">
      <c r="A15" s="5">
        <v>14</v>
      </c>
      <c r="B15" s="5" t="s">
        <v>466</v>
      </c>
      <c r="C15" s="5">
        <v>462</v>
      </c>
      <c r="D15" s="6">
        <v>10000</v>
      </c>
      <c r="E15" s="6">
        <f>'انالیز غذاها'!G636</f>
        <v>1104442</v>
      </c>
      <c r="F15" s="6">
        <f t="shared" si="0"/>
        <v>11044420000</v>
      </c>
      <c r="G15" s="182"/>
    </row>
    <row r="16" spans="1:7" ht="23.25" customHeight="1">
      <c r="A16" s="5">
        <v>15</v>
      </c>
      <c r="B16" s="5" t="s">
        <v>467</v>
      </c>
      <c r="C16" s="5">
        <v>23438</v>
      </c>
      <c r="D16" s="6">
        <v>60000</v>
      </c>
      <c r="E16" s="6">
        <f>'انالیز غذاها'!G2078</f>
        <v>990880</v>
      </c>
      <c r="F16" s="6">
        <f t="shared" si="0"/>
        <v>59452800000</v>
      </c>
      <c r="G16" s="182"/>
    </row>
    <row r="17" spans="1:7" ht="23.25" customHeight="1">
      <c r="A17" s="5">
        <v>16</v>
      </c>
      <c r="B17" s="5" t="s">
        <v>468</v>
      </c>
      <c r="C17" s="5">
        <v>19169</v>
      </c>
      <c r="D17" s="6">
        <v>50000</v>
      </c>
      <c r="E17" s="6">
        <f>'انالیز غذاها'!G1021</f>
        <v>1470528</v>
      </c>
      <c r="F17" s="6">
        <f t="shared" si="0"/>
        <v>73526400000</v>
      </c>
      <c r="G17" s="182"/>
    </row>
    <row r="18" spans="1:7" ht="23.25" customHeight="1">
      <c r="A18" s="5">
        <v>17</v>
      </c>
      <c r="B18" s="5" t="s">
        <v>469</v>
      </c>
      <c r="C18" s="5">
        <v>46</v>
      </c>
      <c r="D18" s="6">
        <v>10000</v>
      </c>
      <c r="E18" s="6">
        <f>'انالیز غذاها'!G1095</f>
        <v>877650</v>
      </c>
      <c r="F18" s="6">
        <f t="shared" si="0"/>
        <v>8776500000</v>
      </c>
      <c r="G18" s="182"/>
    </row>
    <row r="19" spans="1:7" ht="23.25" customHeight="1">
      <c r="A19" s="5">
        <v>18</v>
      </c>
      <c r="B19" s="5" t="s">
        <v>470</v>
      </c>
      <c r="C19" s="5">
        <v>35434</v>
      </c>
      <c r="D19" s="6">
        <v>50000</v>
      </c>
      <c r="E19" s="6">
        <f>'انالیز غذاها'!G704</f>
        <v>1049860</v>
      </c>
      <c r="F19" s="6">
        <f t="shared" si="0"/>
        <v>52493000000</v>
      </c>
      <c r="G19" s="182"/>
    </row>
    <row r="20" spans="1:7" ht="23.25" customHeight="1">
      <c r="A20" s="5">
        <v>19</v>
      </c>
      <c r="B20" s="5" t="s">
        <v>57</v>
      </c>
      <c r="C20" s="5">
        <v>66444</v>
      </c>
      <c r="D20" s="6">
        <v>80000</v>
      </c>
      <c r="E20" s="6">
        <f>'انالیز غذاها'!G572</f>
        <v>1626480</v>
      </c>
      <c r="F20" s="6">
        <f t="shared" si="0"/>
        <v>130118400000</v>
      </c>
      <c r="G20" s="182"/>
    </row>
    <row r="21" spans="1:7" ht="23.25" customHeight="1">
      <c r="A21" s="5">
        <v>20</v>
      </c>
      <c r="B21" s="5" t="s">
        <v>471</v>
      </c>
      <c r="C21" s="5">
        <v>31603</v>
      </c>
      <c r="D21" s="6">
        <v>30000</v>
      </c>
      <c r="E21" s="6">
        <f>'انالیز غذاها'!G660</f>
        <v>1161370</v>
      </c>
      <c r="F21" s="6">
        <f t="shared" si="0"/>
        <v>34841100000</v>
      </c>
      <c r="G21" s="182"/>
    </row>
    <row r="22" spans="1:7" s="185" customFormat="1" ht="23.25" customHeight="1">
      <c r="A22" s="120">
        <v>21</v>
      </c>
      <c r="B22" s="120" t="s">
        <v>472</v>
      </c>
      <c r="C22" s="120">
        <v>544</v>
      </c>
      <c r="D22" s="121">
        <v>10000</v>
      </c>
      <c r="E22" s="121">
        <v>1732500</v>
      </c>
      <c r="F22" s="121">
        <f t="shared" si="0"/>
        <v>17325000000</v>
      </c>
      <c r="G22" s="184"/>
    </row>
    <row r="23" spans="1:7" ht="23.25" customHeight="1">
      <c r="A23" s="5">
        <v>22</v>
      </c>
      <c r="B23" s="5" t="s">
        <v>473</v>
      </c>
      <c r="C23" s="5">
        <v>1873</v>
      </c>
      <c r="D23" s="6">
        <v>20000</v>
      </c>
      <c r="E23" s="6">
        <f>'انالیز غذاها'!G190</f>
        <v>1313040.44</v>
      </c>
      <c r="F23" s="6">
        <f t="shared" si="0"/>
        <v>26260808800</v>
      </c>
      <c r="G23" s="182"/>
    </row>
    <row r="24" spans="1:7" ht="23.25" customHeight="1">
      <c r="A24" s="5">
        <v>23</v>
      </c>
      <c r="B24" s="5" t="s">
        <v>474</v>
      </c>
      <c r="C24" s="5">
        <v>31267</v>
      </c>
      <c r="D24" s="6">
        <v>20000</v>
      </c>
      <c r="E24" s="6">
        <f>'انالیز غذاها'!G355</f>
        <v>1265760</v>
      </c>
      <c r="F24" s="6">
        <f t="shared" si="0"/>
        <v>25315200000</v>
      </c>
      <c r="G24" s="182"/>
    </row>
    <row r="25" spans="1:7" ht="23.25" customHeight="1">
      <c r="A25" s="5">
        <v>24</v>
      </c>
      <c r="B25" s="5" t="s">
        <v>475</v>
      </c>
      <c r="C25" s="5">
        <v>39506</v>
      </c>
      <c r="D25" s="6">
        <v>50000</v>
      </c>
      <c r="E25" s="6">
        <f>'انالیز غذاها'!G312</f>
        <v>1724312</v>
      </c>
      <c r="F25" s="6">
        <f t="shared" si="0"/>
        <v>86215600000</v>
      </c>
      <c r="G25" s="182"/>
    </row>
    <row r="26" spans="1:7" ht="23.25" customHeight="1">
      <c r="A26" s="5">
        <v>25</v>
      </c>
      <c r="B26" s="5" t="s">
        <v>476</v>
      </c>
      <c r="C26" s="5">
        <v>29132</v>
      </c>
      <c r="D26" s="6">
        <v>50000</v>
      </c>
      <c r="E26" s="6">
        <f>'انالیز غذاها'!G1041</f>
        <v>1217700</v>
      </c>
      <c r="F26" s="6">
        <f t="shared" si="0"/>
        <v>60885000000</v>
      </c>
      <c r="G26" s="182"/>
    </row>
    <row r="27" spans="1:7" ht="23.25" customHeight="1">
      <c r="A27" s="5">
        <v>26</v>
      </c>
      <c r="B27" s="5" t="s">
        <v>477</v>
      </c>
      <c r="C27" s="5">
        <v>11827</v>
      </c>
      <c r="D27" s="6">
        <v>30000</v>
      </c>
      <c r="E27" s="6">
        <f>'انالیز غذاها'!G1201</f>
        <v>1396440</v>
      </c>
      <c r="F27" s="6">
        <f t="shared" si="0"/>
        <v>41893200000</v>
      </c>
      <c r="G27" s="182"/>
    </row>
    <row r="28" spans="1:7" ht="23.25" customHeight="1">
      <c r="A28" s="5">
        <v>27</v>
      </c>
      <c r="B28" s="5" t="s">
        <v>478</v>
      </c>
      <c r="C28" s="5">
        <v>16390</v>
      </c>
      <c r="D28" s="6">
        <v>60000</v>
      </c>
      <c r="E28" s="6">
        <f>'انالیز غذاها'!G1353</f>
        <v>1347570</v>
      </c>
      <c r="F28" s="6">
        <f t="shared" si="0"/>
        <v>80854200000</v>
      </c>
      <c r="G28" s="182"/>
    </row>
    <row r="29" spans="1:7" ht="23.25" customHeight="1">
      <c r="A29" s="5">
        <v>28</v>
      </c>
      <c r="B29" s="5" t="s">
        <v>479</v>
      </c>
      <c r="C29" s="5">
        <v>9608</v>
      </c>
      <c r="D29" s="6">
        <v>50000</v>
      </c>
      <c r="E29" s="6">
        <f>'انالیز غذاها'!G2119</f>
        <v>1109700</v>
      </c>
      <c r="F29" s="6">
        <f t="shared" si="0"/>
        <v>55485000000</v>
      </c>
      <c r="G29" s="182"/>
    </row>
    <row r="30" spans="1:7" ht="23.25" customHeight="1">
      <c r="A30" s="5">
        <v>29</v>
      </c>
      <c r="B30" s="5" t="s">
        <v>480</v>
      </c>
      <c r="C30" s="5">
        <v>6968</v>
      </c>
      <c r="D30" s="6">
        <v>25000</v>
      </c>
      <c r="E30" s="6">
        <f>'انالیز غذاها'!G1542</f>
        <v>810000</v>
      </c>
      <c r="F30" s="6">
        <f t="shared" si="0"/>
        <v>20250000000</v>
      </c>
      <c r="G30" s="182"/>
    </row>
    <row r="31" spans="1:7" ht="23.25" customHeight="1">
      <c r="A31" s="5">
        <v>30</v>
      </c>
      <c r="B31" s="5" t="s">
        <v>481</v>
      </c>
      <c r="C31" s="5">
        <v>9224</v>
      </c>
      <c r="D31" s="6">
        <v>10000</v>
      </c>
      <c r="E31" s="6">
        <f>'انالیز غذاها'!G1391</f>
        <v>1335960</v>
      </c>
      <c r="F31" s="6">
        <f t="shared" si="0"/>
        <v>13359600000</v>
      </c>
      <c r="G31" s="182"/>
    </row>
    <row r="32" spans="1:7" ht="23.25" customHeight="1">
      <c r="A32" s="5">
        <v>31</v>
      </c>
      <c r="B32" s="5" t="s">
        <v>99</v>
      </c>
      <c r="C32" s="5">
        <v>971</v>
      </c>
      <c r="D32" s="6">
        <v>10000</v>
      </c>
      <c r="E32" s="6">
        <f>'انالیز غذاها'!G1223</f>
        <v>923743</v>
      </c>
      <c r="F32" s="6">
        <f t="shared" si="0"/>
        <v>9237430000</v>
      </c>
      <c r="G32" s="182"/>
    </row>
    <row r="33" spans="1:7" ht="23.25" customHeight="1">
      <c r="A33" s="5">
        <v>32</v>
      </c>
      <c r="B33" s="5" t="s">
        <v>248</v>
      </c>
      <c r="C33" s="5">
        <v>1993</v>
      </c>
      <c r="D33" s="6">
        <v>10000</v>
      </c>
      <c r="E33" s="6">
        <f>'انالیز غذاها'!G1283</f>
        <v>1644975</v>
      </c>
      <c r="F33" s="6">
        <f t="shared" si="0"/>
        <v>16449750000</v>
      </c>
      <c r="G33" s="182"/>
    </row>
    <row r="34" spans="1:7" s="185" customFormat="1" ht="23.25" customHeight="1">
      <c r="A34" s="120">
        <v>33</v>
      </c>
      <c r="B34" s="120" t="s">
        <v>482</v>
      </c>
      <c r="C34" s="120">
        <v>1886</v>
      </c>
      <c r="D34" s="121">
        <v>10000</v>
      </c>
      <c r="E34" s="121">
        <v>2480000</v>
      </c>
      <c r="F34" s="121">
        <f t="shared" si="0"/>
        <v>24800000000</v>
      </c>
      <c r="G34" s="184"/>
    </row>
    <row r="35" spans="1:7" ht="23.25" customHeight="1">
      <c r="A35" s="5">
        <v>34</v>
      </c>
      <c r="B35" s="5" t="s">
        <v>483</v>
      </c>
      <c r="C35" s="5">
        <v>9303</v>
      </c>
      <c r="D35" s="6">
        <v>35000</v>
      </c>
      <c r="E35" s="6">
        <f>'انالیز غذاها'!G1176</f>
        <v>927720</v>
      </c>
      <c r="F35" s="6">
        <f t="shared" si="0"/>
        <v>32470200000</v>
      </c>
      <c r="G35" s="182"/>
    </row>
    <row r="36" spans="1:7" ht="23.25" customHeight="1">
      <c r="A36" s="5">
        <v>35</v>
      </c>
      <c r="B36" s="5" t="s">
        <v>484</v>
      </c>
      <c r="C36" s="5">
        <v>334</v>
      </c>
      <c r="D36" s="6">
        <v>10000</v>
      </c>
      <c r="E36" s="6">
        <f>'انالیز غذاها'!G1155</f>
        <v>1223983.44</v>
      </c>
      <c r="F36" s="6">
        <f t="shared" si="0"/>
        <v>12239834400</v>
      </c>
      <c r="G36" s="182"/>
    </row>
    <row r="37" spans="1:7" ht="23.25" customHeight="1">
      <c r="A37" s="5">
        <v>36</v>
      </c>
      <c r="B37" s="5" t="s">
        <v>485</v>
      </c>
      <c r="C37" s="5">
        <v>1748</v>
      </c>
      <c r="D37" s="6">
        <v>8000</v>
      </c>
      <c r="E37" s="6">
        <f>'انالیز غذاها'!G2102</f>
        <v>956880</v>
      </c>
      <c r="F37" s="6">
        <f t="shared" si="0"/>
        <v>7655040000</v>
      </c>
      <c r="G37" s="182"/>
    </row>
    <row r="38" spans="1:7" ht="23.25" customHeight="1">
      <c r="A38" s="5">
        <v>37</v>
      </c>
      <c r="B38" s="5" t="s">
        <v>486</v>
      </c>
      <c r="C38" s="5">
        <v>2288</v>
      </c>
      <c r="D38" s="6">
        <v>8000</v>
      </c>
      <c r="E38" s="6">
        <f>'انالیز غذاها'!G2090</f>
        <v>956880</v>
      </c>
      <c r="F38" s="6">
        <f t="shared" si="0"/>
        <v>7655040000</v>
      </c>
      <c r="G38" s="182"/>
    </row>
    <row r="39" spans="1:7" ht="23.25" customHeight="1">
      <c r="A39" s="5">
        <v>38</v>
      </c>
      <c r="B39" s="5" t="s">
        <v>487</v>
      </c>
      <c r="C39" s="5">
        <v>7987</v>
      </c>
      <c r="D39" s="6">
        <v>10000</v>
      </c>
      <c r="E39" s="6">
        <f>'انالیز غذاها'!G1606</f>
        <v>803520</v>
      </c>
      <c r="F39" s="6">
        <f t="shared" si="0"/>
        <v>8035200000</v>
      </c>
      <c r="G39" s="182"/>
    </row>
    <row r="40" spans="1:7" ht="23.25" customHeight="1">
      <c r="A40" s="5">
        <v>39</v>
      </c>
      <c r="B40" s="5" t="s">
        <v>488</v>
      </c>
      <c r="C40" s="5">
        <v>31346</v>
      </c>
      <c r="D40" s="6">
        <v>40000</v>
      </c>
      <c r="E40" s="6">
        <f>'انالیز غذاها'!G1440</f>
        <v>870480</v>
      </c>
      <c r="F40" s="6">
        <f t="shared" si="0"/>
        <v>34819200000</v>
      </c>
      <c r="G40" s="182"/>
    </row>
    <row r="41" spans="1:7" s="185" customFormat="1" ht="23.25" customHeight="1">
      <c r="A41" s="120">
        <v>40</v>
      </c>
      <c r="B41" s="120" t="s">
        <v>489</v>
      </c>
      <c r="C41" s="120">
        <v>1174</v>
      </c>
      <c r="D41" s="121">
        <v>7000</v>
      </c>
      <c r="E41" s="121">
        <v>845127</v>
      </c>
      <c r="F41" s="121">
        <f t="shared" si="0"/>
        <v>5915889000</v>
      </c>
      <c r="G41" s="184"/>
    </row>
    <row r="42" spans="1:7" ht="23.25" customHeight="1">
      <c r="A42" s="5">
        <v>41</v>
      </c>
      <c r="B42" s="5" t="s">
        <v>490</v>
      </c>
      <c r="C42" s="5">
        <v>1555</v>
      </c>
      <c r="D42" s="6">
        <v>10000</v>
      </c>
      <c r="E42" s="6">
        <f>'انالیز غذاها'!G1426</f>
        <v>1229040</v>
      </c>
      <c r="F42" s="6">
        <f t="shared" si="0"/>
        <v>12290400000</v>
      </c>
      <c r="G42" s="182"/>
    </row>
    <row r="43" spans="1:7" ht="23.25" customHeight="1">
      <c r="A43" s="5">
        <v>42</v>
      </c>
      <c r="B43" s="5" t="s">
        <v>491</v>
      </c>
      <c r="C43" s="5">
        <v>661</v>
      </c>
      <c r="D43" s="6">
        <v>10000</v>
      </c>
      <c r="E43" s="6">
        <f>'انالیز غذاها'!G1407</f>
        <v>805410</v>
      </c>
      <c r="F43" s="6">
        <f t="shared" si="0"/>
        <v>8054100000</v>
      </c>
      <c r="G43" s="182"/>
    </row>
    <row r="44" spans="1:7" s="185" customFormat="1" ht="23.25" customHeight="1">
      <c r="A44" s="120">
        <v>43</v>
      </c>
      <c r="B44" s="120" t="s">
        <v>492</v>
      </c>
      <c r="C44" s="120">
        <v>5542</v>
      </c>
      <c r="D44" s="121">
        <v>15000</v>
      </c>
      <c r="E44" s="121">
        <v>1052325</v>
      </c>
      <c r="F44" s="121">
        <f t="shared" si="0"/>
        <v>15784875000</v>
      </c>
      <c r="G44" s="184"/>
    </row>
    <row r="45" spans="1:7" ht="23.25" customHeight="1">
      <c r="A45" s="5">
        <v>44</v>
      </c>
      <c r="B45" s="5" t="s">
        <v>493</v>
      </c>
      <c r="C45" s="5">
        <v>13394</v>
      </c>
      <c r="D45" s="6">
        <v>25000</v>
      </c>
      <c r="E45" s="6">
        <f>'انالیز غذاها'!G1689</f>
        <v>1423440</v>
      </c>
      <c r="F45" s="6">
        <f t="shared" si="0"/>
        <v>35586000000</v>
      </c>
      <c r="G45" s="182"/>
    </row>
    <row r="46" spans="1:7" ht="23.25" customHeight="1">
      <c r="A46" s="5">
        <v>45</v>
      </c>
      <c r="B46" s="5" t="s">
        <v>494</v>
      </c>
      <c r="C46" s="5">
        <v>2515</v>
      </c>
      <c r="D46" s="6">
        <v>10000</v>
      </c>
      <c r="E46" s="6">
        <f>'انالیز غذاها'!G1739</f>
        <v>710640</v>
      </c>
      <c r="F46" s="6">
        <f t="shared" si="0"/>
        <v>7106400000</v>
      </c>
      <c r="G46" s="182"/>
    </row>
    <row r="47" spans="1:7" ht="23.25" customHeight="1">
      <c r="A47" s="5">
        <v>46</v>
      </c>
      <c r="B47" s="5" t="s">
        <v>495</v>
      </c>
      <c r="C47" s="5">
        <v>7283</v>
      </c>
      <c r="D47" s="6">
        <v>15000</v>
      </c>
      <c r="E47" s="6">
        <f>'انالیز غذاها'!G1369</f>
        <v>558900</v>
      </c>
      <c r="F47" s="6">
        <f t="shared" si="0"/>
        <v>8383500000</v>
      </c>
      <c r="G47" s="182"/>
    </row>
    <row r="48" spans="1:7" ht="23.25" customHeight="1">
      <c r="A48" s="5">
        <v>47</v>
      </c>
      <c r="B48" s="5" t="s">
        <v>496</v>
      </c>
      <c r="C48" s="5">
        <v>15066</v>
      </c>
      <c r="D48" s="6">
        <v>15000</v>
      </c>
      <c r="E48" s="6">
        <f>'انالیز غذاها'!G1489+50000+5000</f>
        <v>619165</v>
      </c>
      <c r="F48" s="6">
        <f t="shared" si="0"/>
        <v>9287475000</v>
      </c>
      <c r="G48" s="182"/>
    </row>
    <row r="49" spans="1:7" ht="23.25" customHeight="1">
      <c r="A49" s="5">
        <v>48</v>
      </c>
      <c r="B49" s="5" t="s">
        <v>497</v>
      </c>
      <c r="C49" s="5">
        <v>16520</v>
      </c>
      <c r="D49" s="6">
        <v>10000</v>
      </c>
      <c r="E49" s="6">
        <f>'انالیز غذاها'!G1592+100000</f>
        <v>776080</v>
      </c>
      <c r="F49" s="6">
        <f t="shared" si="0"/>
        <v>7760800000</v>
      </c>
      <c r="G49" s="182"/>
    </row>
    <row r="50" spans="1:7" ht="23.25" customHeight="1">
      <c r="A50" s="5">
        <v>49</v>
      </c>
      <c r="B50" s="5" t="s">
        <v>498</v>
      </c>
      <c r="C50" s="5">
        <v>14143</v>
      </c>
      <c r="D50" s="6">
        <v>15000</v>
      </c>
      <c r="E50" s="6">
        <f>'انالیز غذاها'!G951</f>
        <v>1126440</v>
      </c>
      <c r="F50" s="6">
        <f>E50*D50-244240000</f>
        <v>16652360000</v>
      </c>
      <c r="G50" s="182"/>
    </row>
    <row r="51" spans="1:7" ht="23.25" customHeight="1">
      <c r="A51" s="5">
        <v>50</v>
      </c>
      <c r="B51" s="5" t="s">
        <v>499</v>
      </c>
      <c r="C51" s="5">
        <v>3130</v>
      </c>
      <c r="D51" s="6">
        <v>10000</v>
      </c>
      <c r="E51" s="6">
        <f>'انالیز غذاها'!G1506</f>
        <v>877608</v>
      </c>
      <c r="F51" s="6">
        <f t="shared" si="0"/>
        <v>8776080000</v>
      </c>
      <c r="G51" s="182"/>
    </row>
    <row r="52" spans="1:7" ht="23.25" customHeight="1">
      <c r="A52" s="5">
        <v>51</v>
      </c>
      <c r="B52" s="5" t="s">
        <v>500</v>
      </c>
      <c r="C52" s="5">
        <v>3631</v>
      </c>
      <c r="D52" s="6">
        <v>10000</v>
      </c>
      <c r="E52" s="6">
        <f>'انالیز غذاها'!G1267+2000+10000</f>
        <v>754743</v>
      </c>
      <c r="F52" s="6">
        <f t="shared" si="0"/>
        <v>7547430000</v>
      </c>
      <c r="G52" s="182"/>
    </row>
    <row r="53" spans="1:7" ht="23.25" customHeight="1">
      <c r="A53" s="5">
        <v>52</v>
      </c>
      <c r="B53" s="5" t="s">
        <v>364</v>
      </c>
      <c r="C53" s="5">
        <v>22347</v>
      </c>
      <c r="D53" s="6">
        <v>40000</v>
      </c>
      <c r="E53" s="6">
        <f>'انالیز غذاها'!G1835</f>
        <v>1257780</v>
      </c>
      <c r="F53" s="6">
        <f t="shared" si="0"/>
        <v>50311200000</v>
      </c>
      <c r="G53" s="182"/>
    </row>
    <row r="54" spans="1:7" ht="23.25" customHeight="1">
      <c r="A54" s="5">
        <v>53</v>
      </c>
      <c r="B54" s="5" t="s">
        <v>83</v>
      </c>
      <c r="C54" s="5">
        <v>22479</v>
      </c>
      <c r="D54" s="6">
        <v>30000</v>
      </c>
      <c r="E54" s="6">
        <f>'انالیز غذاها'!G2066</f>
        <v>492480</v>
      </c>
      <c r="F54" s="6">
        <f>E54*D54-99000000</f>
        <v>14675400000</v>
      </c>
      <c r="G54" s="182"/>
    </row>
    <row r="55" spans="1:7" ht="23.25" customHeight="1">
      <c r="A55" s="5">
        <v>54</v>
      </c>
      <c r="B55" s="5" t="s">
        <v>501</v>
      </c>
      <c r="C55" s="5">
        <v>92</v>
      </c>
      <c r="D55" s="6">
        <v>15000</v>
      </c>
      <c r="E55" s="6">
        <f>'انالیز غذاها'!G442</f>
        <v>1774553.4</v>
      </c>
      <c r="F55" s="6">
        <f t="shared" si="0"/>
        <v>26618301000</v>
      </c>
      <c r="G55" s="182"/>
    </row>
    <row r="56" spans="1:7" ht="23.25" customHeight="1">
      <c r="A56" s="5">
        <v>55</v>
      </c>
      <c r="B56" s="5" t="s">
        <v>142</v>
      </c>
      <c r="C56" s="5">
        <v>4196</v>
      </c>
      <c r="D56" s="6">
        <v>20000</v>
      </c>
      <c r="E56" s="6">
        <f>'انالیز غذاها'!G2029</f>
        <v>927480</v>
      </c>
      <c r="F56" s="6">
        <f>E56*D56</f>
        <v>18549600000</v>
      </c>
      <c r="G56" s="182"/>
    </row>
    <row r="57" spans="1:7" ht="23.25" customHeight="1" thickBot="1">
      <c r="A57" s="207">
        <v>56</v>
      </c>
      <c r="B57" s="207" t="s">
        <v>502</v>
      </c>
      <c r="C57" s="207">
        <v>4921</v>
      </c>
      <c r="D57" s="208">
        <v>7000</v>
      </c>
      <c r="E57" s="208">
        <f>'انالیز غذاها'!G1918</f>
        <v>725180</v>
      </c>
      <c r="F57" s="208">
        <f>E57*D57-331200</f>
        <v>5075928800</v>
      </c>
      <c r="G57" s="182"/>
    </row>
    <row r="58" spans="1:7" ht="43.5" customHeight="1" thickBot="1">
      <c r="A58" s="322" t="s">
        <v>503</v>
      </c>
      <c r="B58" s="323"/>
      <c r="C58" s="209">
        <f>SUM(C2:C8)</f>
        <v>442854</v>
      </c>
      <c r="D58" s="210">
        <f>SUM(D2:D57)</f>
        <v>1950000</v>
      </c>
      <c r="E58" s="211"/>
      <c r="F58" s="212">
        <f>SUM(F2:F57)</f>
        <v>2657000000000</v>
      </c>
      <c r="G58" s="182"/>
    </row>
  </sheetData>
  <autoFilter ref="A1:WVO58" xr:uid="{00000000-0009-0000-0000-000003000000}"/>
  <mergeCells count="1">
    <mergeCell ref="A58:B5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انالیز خام کارفرما </vt:lpstr>
      <vt:lpstr>مواد غذایی</vt:lpstr>
      <vt:lpstr>انالیز غذاها</vt:lpstr>
      <vt:lpstr>پیشنهاد قیمت </vt:lpstr>
    </vt:vector>
  </TitlesOfParts>
  <Company>pishgaman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lhkashizade</dc:creator>
  <cp:lastModifiedBy>javad matroh</cp:lastModifiedBy>
  <cp:lastPrinted>2024-06-15T10:04:21Z</cp:lastPrinted>
  <dcterms:created xsi:type="dcterms:W3CDTF">2015-04-06T07:20:12Z</dcterms:created>
  <dcterms:modified xsi:type="dcterms:W3CDTF">2024-06-16T04:29:19Z</dcterms:modified>
</cp:coreProperties>
</file>