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6"/>
  <workbookPr/>
  <mc:AlternateContent xmlns:mc="http://schemas.openxmlformats.org/markup-compatibility/2006">
    <mc:Choice Requires="x15">
      <x15ac:absPath xmlns:x15ac="http://schemas.microsoft.com/office/spreadsheetml/2010/11/ac" url="C:\Users\User\Desktop\20250176\Computer_Utilization_Practice\Excel\"/>
    </mc:Choice>
  </mc:AlternateContent>
  <xr:revisionPtr revIDLastSave="0" documentId="13_ncr:1_{72BBC728-AC7F-439D-A31B-667ACFBA2017}" xr6:coauthVersionLast="36" xr6:coauthVersionMax="47" xr10:uidLastSave="{00000000-0000-0000-0000-000000000000}"/>
  <bookViews>
    <workbookView xWindow="1215" yWindow="2430" windowWidth="16245" windowHeight="12795" activeTab="3" xr2:uid="{00000000-000D-0000-FFFF-FFFF00000000}"/>
  </bookViews>
  <sheets>
    <sheet name="배송" sheetId="4" r:id="rId1"/>
    <sheet name="조견표" sheetId="9" r:id="rId2"/>
    <sheet name="매출" sheetId="10" r:id="rId3"/>
    <sheet name="재무" sheetId="11" r:id="rId4"/>
  </sheets>
  <definedNames>
    <definedName name="검색범위">배송!$B$2:$I$12</definedName>
    <definedName name="단가표">조견표!$E$2:$H$3</definedName>
    <definedName name="데이터목록">매출!$A$2:$D$50</definedName>
    <definedName name="배송번호목록">배송!$B$2:$B$12</definedName>
    <definedName name="사은품">조견표!$E$6:$H$7</definedName>
    <definedName name="조건식">매출!$F$6:$G$7</definedName>
    <definedName name="필드목록">배송!$B$2:$I$2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1" l="1"/>
  <c r="D10" i="11"/>
  <c r="D11" i="11"/>
  <c r="D9" i="11"/>
  <c r="D4" i="11"/>
  <c r="D5" i="11"/>
  <c r="G3" i="10"/>
  <c r="F3" i="10"/>
  <c r="L11" i="4"/>
  <c r="M11" i="4"/>
  <c r="K11" i="4"/>
  <c r="I4" i="4" l="1"/>
  <c r="I5" i="4"/>
  <c r="I6" i="4"/>
  <c r="I7" i="4"/>
  <c r="I8" i="4"/>
  <c r="I9" i="4"/>
  <c r="I10" i="4"/>
  <c r="I11" i="4"/>
  <c r="I12" i="4"/>
  <c r="I3" i="4"/>
  <c r="H4" i="4"/>
  <c r="H5" i="4"/>
  <c r="H6" i="4"/>
  <c r="H7" i="4"/>
  <c r="H8" i="4"/>
  <c r="H9" i="4"/>
  <c r="H10" i="4"/>
  <c r="H11" i="4"/>
  <c r="H12" i="4"/>
  <c r="H3" i="4"/>
  <c r="G8" i="4"/>
  <c r="G4" i="4"/>
  <c r="G5" i="4"/>
  <c r="G6" i="4"/>
  <c r="G7" i="4"/>
  <c r="G9" i="4"/>
  <c r="G10" i="4"/>
  <c r="G11" i="4"/>
  <c r="G12" i="4"/>
  <c r="G3" i="4"/>
  <c r="F4" i="4"/>
  <c r="F5" i="4"/>
  <c r="F6" i="4"/>
  <c r="F7" i="4"/>
  <c r="F8" i="4"/>
  <c r="F9" i="4"/>
  <c r="F10" i="4"/>
  <c r="F11" i="4"/>
  <c r="F12" i="4"/>
  <c r="F3" i="4"/>
  <c r="E4" i="4"/>
  <c r="E5" i="4"/>
  <c r="E6" i="4"/>
  <c r="E7" i="4"/>
  <c r="E8" i="4"/>
  <c r="E9" i="4"/>
  <c r="E10" i="4"/>
  <c r="E11" i="4"/>
  <c r="E12" i="4"/>
  <c r="E3" i="4"/>
  <c r="D4" i="4"/>
  <c r="D5" i="4"/>
  <c r="D6" i="4"/>
  <c r="D7" i="4"/>
  <c r="D8" i="4"/>
  <c r="D9" i="4"/>
  <c r="D10" i="4"/>
  <c r="D11" i="4"/>
  <c r="D12" i="4"/>
  <c r="D3" i="4"/>
  <c r="A3" i="4"/>
  <c r="A4" i="4"/>
  <c r="A5" i="4"/>
  <c r="A6" i="4"/>
  <c r="A7" i="4"/>
  <c r="A8" i="4"/>
  <c r="A9" i="4"/>
  <c r="A10" i="4"/>
  <c r="A11" i="4"/>
  <c r="A12" i="4"/>
</calcChain>
</file>

<file path=xl/sharedStrings.xml><?xml version="1.0" encoding="utf-8"?>
<sst xmlns="http://schemas.openxmlformats.org/spreadsheetml/2006/main" count="106" uniqueCount="49">
  <si>
    <t>상품 배송 정보</t>
    <phoneticPr fontId="1" type="noConversion"/>
  </si>
  <si>
    <t>상품코드</t>
    <phoneticPr fontId="1" type="noConversion"/>
  </si>
  <si>
    <t>상품명</t>
    <phoneticPr fontId="1" type="noConversion"/>
  </si>
  <si>
    <t>배송유형</t>
    <phoneticPr fontId="1" type="noConversion"/>
  </si>
  <si>
    <t>순번</t>
    <phoneticPr fontId="1" type="noConversion"/>
  </si>
  <si>
    <t>RAM</t>
    <phoneticPr fontId="1" type="noConversion"/>
  </si>
  <si>
    <t>마우스</t>
    <phoneticPr fontId="1" type="noConversion"/>
  </si>
  <si>
    <t>키보드</t>
    <phoneticPr fontId="1" type="noConversion"/>
  </si>
  <si>
    <t>무게</t>
    <phoneticPr fontId="1" type="noConversion"/>
  </si>
  <si>
    <t>외장하드</t>
    <phoneticPr fontId="1" type="noConversion"/>
  </si>
  <si>
    <t>배송비</t>
    <phoneticPr fontId="1" type="noConversion"/>
  </si>
  <si>
    <t>단가표</t>
    <phoneticPr fontId="1" type="noConversion"/>
  </si>
  <si>
    <t>단가</t>
    <phoneticPr fontId="1" type="noConversion"/>
  </si>
  <si>
    <t>배송요금표</t>
    <phoneticPr fontId="1" type="noConversion"/>
  </si>
  <si>
    <t>품목표</t>
    <phoneticPr fontId="1" type="noConversion"/>
  </si>
  <si>
    <t>배송비</t>
    <phoneticPr fontId="1" type="noConversion"/>
  </si>
  <si>
    <t>사은품</t>
    <phoneticPr fontId="1" type="noConversion"/>
  </si>
  <si>
    <t>필기구</t>
    <phoneticPr fontId="1" type="noConversion"/>
  </si>
  <si>
    <t>머그컵</t>
    <phoneticPr fontId="1" type="noConversion"/>
  </si>
  <si>
    <t>도서상품권</t>
    <phoneticPr fontId="1" type="noConversion"/>
  </si>
  <si>
    <t>연이율</t>
    <phoneticPr fontId="1" type="noConversion"/>
  </si>
  <si>
    <t>납입액</t>
    <phoneticPr fontId="1" type="noConversion"/>
  </si>
  <si>
    <t>적금 계산</t>
    <phoneticPr fontId="1" type="noConversion"/>
  </si>
  <si>
    <t>적금 만기액</t>
    <phoneticPr fontId="1" type="noConversion"/>
  </si>
  <si>
    <t>대출 상환액</t>
    <phoneticPr fontId="1" type="noConversion"/>
  </si>
  <si>
    <t>대출이율</t>
    <phoneticPr fontId="1" type="noConversion"/>
  </si>
  <si>
    <t>대출금</t>
    <phoneticPr fontId="1" type="noConversion"/>
  </si>
  <si>
    <t xml:space="preserve"> </t>
    <phoneticPr fontId="1" type="noConversion"/>
  </si>
  <si>
    <t>배송번호</t>
    <phoneticPr fontId="1" type="noConversion"/>
  </si>
  <si>
    <t>배송번호로 검색 :</t>
    <phoneticPr fontId="1" type="noConversion"/>
  </si>
  <si>
    <t>영화할인권</t>
    <phoneticPr fontId="1" type="noConversion"/>
  </si>
  <si>
    <t>월별 매출 현황</t>
    <phoneticPr fontId="1" type="noConversion"/>
  </si>
  <si>
    <t>날짜</t>
    <phoneticPr fontId="6" type="noConversion"/>
  </si>
  <si>
    <t>종류</t>
    <phoneticPr fontId="1" type="noConversion"/>
  </si>
  <si>
    <t>건수</t>
    <phoneticPr fontId="1" type="noConversion"/>
  </si>
  <si>
    <t>건수 합계</t>
    <phoneticPr fontId="1" type="noConversion"/>
  </si>
  <si>
    <t>일반</t>
    <phoneticPr fontId="6" type="noConversion"/>
  </si>
  <si>
    <t>보통</t>
  </si>
  <si>
    <t>특수</t>
    <phoneticPr fontId="6" type="noConversion"/>
  </si>
  <si>
    <t>등기</t>
  </si>
  <si>
    <t>매출액</t>
    <phoneticPr fontId="6" type="noConversion"/>
  </si>
  <si>
    <t>매출액 평균</t>
    <phoneticPr fontId="1" type="noConversion"/>
  </si>
  <si>
    <t>조건식</t>
    <phoneticPr fontId="1" type="noConversion"/>
  </si>
  <si>
    <t>납입기간</t>
    <phoneticPr fontId="1" type="noConversion"/>
  </si>
  <si>
    <t>상환기간</t>
    <phoneticPr fontId="1" type="noConversion"/>
  </si>
  <si>
    <t>종류</t>
    <phoneticPr fontId="1" type="noConversion"/>
  </si>
  <si>
    <t>매출액</t>
    <phoneticPr fontId="1" type="noConversion"/>
  </si>
  <si>
    <t>일반</t>
    <phoneticPr fontId="1" type="noConversion"/>
  </si>
  <si>
    <t>&gt;=50000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</si>
</sst>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&quot;₩&quot;#,##0_);[Red]\(&quot;₩&quot;#,##0\)"/>
    <numFmt numFmtId="177" formatCode="#,##0&quot;g&quot;"/>
    <numFmt numFmtId="178" formatCode="yyyy&quot;년&quot;\ m&quot;월&quot;;@"/>
    <numFmt numFmtId="179" formatCode="General&quot;개&quot;&quot;월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b/>
      <sz val="12"/>
      <color indexed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CCCE0"/>
      </patternFill>
    </fill>
    <fill>
      <patternFill patternType="solid">
        <fgColor rgb="FFE2ECF8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176" fontId="0" fillId="0" borderId="1" xfId="1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/>
    <xf numFmtId="41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4" fillId="0" borderId="0" xfId="2">
      <alignment vertical="center"/>
    </xf>
    <xf numFmtId="0" fontId="4" fillId="5" borderId="1" xfId="2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178" fontId="4" fillId="6" borderId="1" xfId="2" applyNumberFormat="1" applyFill="1" applyBorder="1" applyAlignment="1">
      <alignment horizontal="center" vertical="center"/>
    </xf>
    <xf numFmtId="0" fontId="4" fillId="6" borderId="1" xfId="2" applyFill="1" applyBorder="1" applyAlignment="1">
      <alignment horizontal="center" vertical="center"/>
    </xf>
    <xf numFmtId="41" fontId="4" fillId="7" borderId="1" xfId="1" applyFont="1" applyFill="1" applyBorder="1" applyAlignment="1">
      <alignment horizontal="center" vertical="center"/>
    </xf>
    <xf numFmtId="41" fontId="4" fillId="0" borderId="7" xfId="1" applyFont="1" applyBorder="1" applyAlignment="1">
      <alignment horizontal="center" vertical="center"/>
    </xf>
    <xf numFmtId="41" fontId="4" fillId="0" borderId="8" xfId="1" applyFont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0" borderId="11" xfId="0" applyBorder="1">
      <alignment vertical="center"/>
    </xf>
    <xf numFmtId="0" fontId="8" fillId="0" borderId="0" xfId="0" applyFont="1" applyAlignment="1">
      <alignment horizontal="center" vertical="center"/>
    </xf>
    <xf numFmtId="176" fontId="4" fillId="0" borderId="1" xfId="2" applyNumberFormat="1" applyBorder="1" applyAlignment="1">
      <alignment horizontal="right"/>
    </xf>
    <xf numFmtId="0" fontId="4" fillId="3" borderId="1" xfId="2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177" fontId="9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AF5A38D0-C22D-40ED-BE33-DAA2BF3F76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K16" sqref="K16"/>
    </sheetView>
  </sheetViews>
  <sheetFormatPr defaultRowHeight="16.5" x14ac:dyDescent="0.3"/>
  <cols>
    <col min="1" max="1" width="5.75" customWidth="1"/>
    <col min="2" max="3" width="8.125" customWidth="1"/>
    <col min="4" max="4" width="10.125" customWidth="1"/>
    <col min="5" max="7" width="9" customWidth="1"/>
    <col min="8" max="8" width="11.875" customWidth="1"/>
    <col min="9" max="9" width="9" customWidth="1"/>
    <col min="10" max="10" width="1.75" customWidth="1"/>
    <col min="11" max="14" width="8.5" customWidth="1"/>
    <col min="15" max="15" width="8.25" customWidth="1"/>
  </cols>
  <sheetData>
    <row r="1" spans="1:13" ht="21" customHeight="1" x14ac:dyDescent="0.3">
      <c r="A1" s="35" t="s">
        <v>0</v>
      </c>
      <c r="B1" s="35"/>
      <c r="C1" s="35"/>
      <c r="D1" s="35"/>
      <c r="E1" s="35"/>
      <c r="F1" s="35"/>
      <c r="G1" s="35"/>
      <c r="H1" s="35"/>
      <c r="J1" s="12"/>
      <c r="K1" s="12"/>
      <c r="L1" s="12"/>
      <c r="M1" s="12"/>
    </row>
    <row r="2" spans="1:13" x14ac:dyDescent="0.3">
      <c r="A2" s="2" t="s">
        <v>4</v>
      </c>
      <c r="B2" s="2" t="s">
        <v>28</v>
      </c>
      <c r="C2" s="2" t="s">
        <v>1</v>
      </c>
      <c r="D2" s="2" t="s">
        <v>2</v>
      </c>
      <c r="E2" s="2" t="s">
        <v>8</v>
      </c>
      <c r="F2" s="2" t="s">
        <v>15</v>
      </c>
      <c r="G2" s="2" t="s">
        <v>12</v>
      </c>
      <c r="H2" s="2" t="s">
        <v>16</v>
      </c>
      <c r="I2" s="2" t="s">
        <v>3</v>
      </c>
      <c r="J2" s="25"/>
      <c r="K2" s="36" t="s">
        <v>14</v>
      </c>
      <c r="L2" s="37"/>
      <c r="M2" s="38"/>
    </row>
    <row r="3" spans="1:13" x14ac:dyDescent="0.3">
      <c r="A3" s="1">
        <f>ROW()-2</f>
        <v>1</v>
      </c>
      <c r="B3" s="1">
        <v>3976</v>
      </c>
      <c r="C3" s="1">
        <v>1001</v>
      </c>
      <c r="D3" s="1" t="str">
        <f>VLOOKUP(C3,$K$4:$M$7,2,FALSE)</f>
        <v>RAM</v>
      </c>
      <c r="E3" s="13">
        <f>VLOOKUP(C3,$K$4:$M$7,3,FALSE)</f>
        <v>25</v>
      </c>
      <c r="F3" s="13">
        <f>VLOOKUP(E3,조견표!$A$3:$B$6,2)</f>
        <v>3000</v>
      </c>
      <c r="G3" s="13">
        <f t="shared" ref="G3:G12" si="0">HLOOKUP(C3,단가표,2,FALSE)</f>
        <v>65000</v>
      </c>
      <c r="H3" s="1" t="str">
        <f t="shared" ref="H3:H12" si="1">HLOOKUP(G3,사은품,2)</f>
        <v>영화할인권</v>
      </c>
      <c r="I3" s="1" t="str">
        <f>CHOOSE(LEFT(C3),"일반","특송")</f>
        <v>일반</v>
      </c>
      <c r="K3" s="5" t="s">
        <v>1</v>
      </c>
      <c r="L3" s="5" t="s">
        <v>2</v>
      </c>
      <c r="M3" s="5" t="s">
        <v>8</v>
      </c>
    </row>
    <row r="4" spans="1:13" x14ac:dyDescent="0.3">
      <c r="A4" s="1">
        <f t="shared" ref="A4:A12" si="2">ROW()-2</f>
        <v>2</v>
      </c>
      <c r="B4" s="1">
        <v>3977</v>
      </c>
      <c r="C4" s="1">
        <v>1010</v>
      </c>
      <c r="D4" s="1" t="str">
        <f t="shared" ref="D4:D12" si="3">VLOOKUP(C4,$K$4:$M$7,2,FALSE)</f>
        <v>마우스</v>
      </c>
      <c r="E4" s="13">
        <f t="shared" ref="E4:E12" si="4">VLOOKUP(C4,$K$4:$M$7,3,FALSE)</f>
        <v>120</v>
      </c>
      <c r="F4" s="13">
        <f>VLOOKUP(E4,조견표!$A$3:$B$6,2)</f>
        <v>3000</v>
      </c>
      <c r="G4" s="13">
        <f t="shared" si="0"/>
        <v>17500</v>
      </c>
      <c r="H4" s="1" t="str">
        <f t="shared" si="1"/>
        <v>필기구</v>
      </c>
      <c r="I4" s="1" t="str">
        <f t="shared" ref="I4:I12" si="5">CHOOSE(LEFT(C4),"일반","특송")</f>
        <v>일반</v>
      </c>
      <c r="K4" s="1">
        <v>1001</v>
      </c>
      <c r="L4" s="1" t="s">
        <v>5</v>
      </c>
      <c r="M4" s="10">
        <v>25</v>
      </c>
    </row>
    <row r="5" spans="1:13" x14ac:dyDescent="0.3">
      <c r="A5" s="1">
        <f t="shared" si="2"/>
        <v>3</v>
      </c>
      <c r="B5" s="1">
        <v>3978</v>
      </c>
      <c r="C5" s="1">
        <v>1001</v>
      </c>
      <c r="D5" s="1" t="str">
        <f t="shared" si="3"/>
        <v>RAM</v>
      </c>
      <c r="E5" s="13">
        <f t="shared" si="4"/>
        <v>25</v>
      </c>
      <c r="F5" s="13">
        <f>VLOOKUP(E5,조견표!$A$3:$B$6,2)</f>
        <v>3000</v>
      </c>
      <c r="G5" s="13">
        <f t="shared" si="0"/>
        <v>65000</v>
      </c>
      <c r="H5" s="1" t="str">
        <f t="shared" si="1"/>
        <v>영화할인권</v>
      </c>
      <c r="I5" s="1" t="str">
        <f t="shared" si="5"/>
        <v>일반</v>
      </c>
      <c r="K5" s="1">
        <v>1010</v>
      </c>
      <c r="L5" s="1" t="s">
        <v>6</v>
      </c>
      <c r="M5" s="10">
        <v>120</v>
      </c>
    </row>
    <row r="6" spans="1:13" x14ac:dyDescent="0.3">
      <c r="A6" s="1">
        <f t="shared" si="2"/>
        <v>4</v>
      </c>
      <c r="B6" s="1">
        <v>3979</v>
      </c>
      <c r="C6" s="1">
        <v>1011</v>
      </c>
      <c r="D6" s="1" t="str">
        <f t="shared" si="3"/>
        <v>키보드</v>
      </c>
      <c r="E6" s="13">
        <f t="shared" si="4"/>
        <v>870</v>
      </c>
      <c r="F6" s="13">
        <f>VLOOKUP(E6,조견표!$A$3:$B$6,2)</f>
        <v>4200</v>
      </c>
      <c r="G6" s="13">
        <f t="shared" si="0"/>
        <v>45000</v>
      </c>
      <c r="H6" s="1" t="str">
        <f t="shared" si="1"/>
        <v>머그컵</v>
      </c>
      <c r="I6" s="1" t="str">
        <f t="shared" si="5"/>
        <v>일반</v>
      </c>
      <c r="K6" s="1">
        <v>1011</v>
      </c>
      <c r="L6" s="1" t="s">
        <v>7</v>
      </c>
      <c r="M6" s="10">
        <v>870</v>
      </c>
    </row>
    <row r="7" spans="1:13" s="33" customFormat="1" x14ac:dyDescent="0.3">
      <c r="A7" s="1">
        <f t="shared" si="2"/>
        <v>5</v>
      </c>
      <c r="B7" s="1">
        <v>3982</v>
      </c>
      <c r="C7" s="1">
        <v>1011</v>
      </c>
      <c r="D7" s="1" t="str">
        <f t="shared" si="3"/>
        <v>키보드</v>
      </c>
      <c r="E7" s="13">
        <f t="shared" si="4"/>
        <v>870</v>
      </c>
      <c r="F7" s="13">
        <f>VLOOKUP(E7,조견표!$A$3:$B$6,2)</f>
        <v>4200</v>
      </c>
      <c r="G7" s="13">
        <f t="shared" si="0"/>
        <v>45000</v>
      </c>
      <c r="H7" s="1" t="str">
        <f t="shared" si="1"/>
        <v>머그컵</v>
      </c>
      <c r="I7" s="1" t="str">
        <f t="shared" si="5"/>
        <v>일반</v>
      </c>
      <c r="K7" s="32">
        <v>2010</v>
      </c>
      <c r="L7" s="32" t="s">
        <v>9</v>
      </c>
      <c r="M7" s="34">
        <v>320</v>
      </c>
    </row>
    <row r="8" spans="1:13" x14ac:dyDescent="0.3">
      <c r="A8" s="1">
        <f t="shared" si="2"/>
        <v>6</v>
      </c>
      <c r="B8" s="1">
        <v>3983</v>
      </c>
      <c r="C8" s="1">
        <v>2010</v>
      </c>
      <c r="D8" s="1" t="str">
        <f t="shared" si="3"/>
        <v>외장하드</v>
      </c>
      <c r="E8" s="13">
        <f t="shared" si="4"/>
        <v>320</v>
      </c>
      <c r="F8" s="13">
        <f>VLOOKUP(E8,조견표!$A$3:$B$6,2)</f>
        <v>3500</v>
      </c>
      <c r="G8" s="13">
        <f t="shared" si="0"/>
        <v>139000</v>
      </c>
      <c r="H8" s="1" t="str">
        <f t="shared" si="1"/>
        <v>도서상품권</v>
      </c>
      <c r="I8" s="1" t="str">
        <f t="shared" si="5"/>
        <v>특송</v>
      </c>
    </row>
    <row r="9" spans="1:13" x14ac:dyDescent="0.3">
      <c r="A9" s="1">
        <f t="shared" si="2"/>
        <v>7</v>
      </c>
      <c r="B9" s="1">
        <v>3984</v>
      </c>
      <c r="C9" s="1">
        <v>1001</v>
      </c>
      <c r="D9" s="1" t="str">
        <f t="shared" si="3"/>
        <v>RAM</v>
      </c>
      <c r="E9" s="13">
        <f t="shared" si="4"/>
        <v>25</v>
      </c>
      <c r="F9" s="13">
        <f>VLOOKUP(E9,조견표!$A$3:$B$6,2)</f>
        <v>3000</v>
      </c>
      <c r="G9" s="13">
        <f t="shared" si="0"/>
        <v>65000</v>
      </c>
      <c r="H9" s="1" t="str">
        <f t="shared" si="1"/>
        <v>영화할인권</v>
      </c>
      <c r="I9" s="1" t="str">
        <f t="shared" si="5"/>
        <v>일반</v>
      </c>
      <c r="K9" s="35" t="s">
        <v>29</v>
      </c>
      <c r="L9" s="35"/>
      <c r="M9" s="26">
        <v>3982</v>
      </c>
    </row>
    <row r="10" spans="1:13" x14ac:dyDescent="0.3">
      <c r="A10" s="1">
        <f t="shared" si="2"/>
        <v>8</v>
      </c>
      <c r="B10" s="1">
        <v>3985</v>
      </c>
      <c r="C10" s="1">
        <v>1010</v>
      </c>
      <c r="D10" s="1" t="str">
        <f t="shared" si="3"/>
        <v>마우스</v>
      </c>
      <c r="E10" s="13">
        <f t="shared" si="4"/>
        <v>120</v>
      </c>
      <c r="F10" s="13">
        <f>VLOOKUP(E10,조견표!$A$3:$B$6,2)</f>
        <v>3000</v>
      </c>
      <c r="G10" s="13">
        <f t="shared" si="0"/>
        <v>17500</v>
      </c>
      <c r="H10" s="1" t="str">
        <f t="shared" si="1"/>
        <v>필기구</v>
      </c>
      <c r="I10" s="1" t="str">
        <f t="shared" si="5"/>
        <v>일반</v>
      </c>
      <c r="K10" s="5" t="s">
        <v>2</v>
      </c>
      <c r="L10" s="5" t="s">
        <v>10</v>
      </c>
      <c r="M10" s="5" t="s">
        <v>3</v>
      </c>
    </row>
    <row r="11" spans="1:13" x14ac:dyDescent="0.3">
      <c r="A11" s="1">
        <f t="shared" si="2"/>
        <v>9</v>
      </c>
      <c r="B11" s="1">
        <v>3986</v>
      </c>
      <c r="C11" s="1">
        <v>2010</v>
      </c>
      <c r="D11" s="1" t="str">
        <f t="shared" si="3"/>
        <v>외장하드</v>
      </c>
      <c r="E11" s="13">
        <f t="shared" si="4"/>
        <v>320</v>
      </c>
      <c r="F11" s="13">
        <f>VLOOKUP(E11,조견표!$A$3:$B$6,2)</f>
        <v>3500</v>
      </c>
      <c r="G11" s="13">
        <f t="shared" si="0"/>
        <v>139000</v>
      </c>
      <c r="H11" s="1" t="str">
        <f t="shared" si="1"/>
        <v>도서상품권</v>
      </c>
      <c r="I11" s="1" t="str">
        <f t="shared" si="5"/>
        <v>특송</v>
      </c>
      <c r="K11" s="1" t="str">
        <f>INDEX(검색범위,MATCH($M$9,배송번호목록,0),MATCH(K10,필드목록,0))</f>
        <v>키보드</v>
      </c>
      <c r="L11" s="1">
        <f>INDEX(검색범위,MATCH($M$9,배송번호목록,0),MATCH(L10,필드목록,0))</f>
        <v>4200</v>
      </c>
      <c r="M11" s="1" t="str">
        <f>INDEX(검색범위,MATCH($M$9,배송번호목록,0),MATCH(M10,필드목록,0))</f>
        <v>일반</v>
      </c>
    </row>
    <row r="12" spans="1:13" x14ac:dyDescent="0.3">
      <c r="A12" s="1">
        <f t="shared" si="2"/>
        <v>10</v>
      </c>
      <c r="B12" s="1">
        <v>3987</v>
      </c>
      <c r="C12" s="1">
        <v>1011</v>
      </c>
      <c r="D12" s="1" t="str">
        <f t="shared" si="3"/>
        <v>키보드</v>
      </c>
      <c r="E12" s="13">
        <f t="shared" si="4"/>
        <v>870</v>
      </c>
      <c r="F12" s="13">
        <f>VLOOKUP(E12,조견표!$A$3:$B$6,2)</f>
        <v>4200</v>
      </c>
      <c r="G12" s="13">
        <f t="shared" si="0"/>
        <v>45000</v>
      </c>
      <c r="H12" s="1" t="str">
        <f t="shared" si="1"/>
        <v>머그컵</v>
      </c>
      <c r="I12" s="1" t="str">
        <f t="shared" si="5"/>
        <v>일반</v>
      </c>
    </row>
    <row r="13" spans="1:13" x14ac:dyDescent="0.3">
      <c r="A13" s="3"/>
      <c r="B13" s="4"/>
      <c r="C13" s="3"/>
      <c r="D13" s="6"/>
      <c r="E13" s="6"/>
      <c r="F13" s="3"/>
      <c r="G13" s="3"/>
    </row>
  </sheetData>
  <mergeCells count="3">
    <mergeCell ref="A1:H1"/>
    <mergeCell ref="K2:M2"/>
    <mergeCell ref="K9:L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24C4-C4A2-4F1A-9E4D-C6E470F6D87D}">
  <dimension ref="A1:H8"/>
  <sheetViews>
    <sheetView workbookViewId="0">
      <selection activeCell="D34" sqref="D34"/>
    </sheetView>
  </sheetViews>
  <sheetFormatPr defaultRowHeight="16.5" x14ac:dyDescent="0.3"/>
  <cols>
    <col min="1" max="2" width="9.25" style="11" customWidth="1"/>
    <col min="3" max="3" width="3.25" customWidth="1"/>
    <col min="4" max="8" width="10" customWidth="1"/>
  </cols>
  <sheetData>
    <row r="1" spans="1:8" x14ac:dyDescent="0.3">
      <c r="A1" s="36" t="s">
        <v>13</v>
      </c>
      <c r="B1" s="38"/>
      <c r="D1" s="39" t="s">
        <v>11</v>
      </c>
      <c r="E1" s="40"/>
      <c r="F1" s="40"/>
      <c r="G1" s="40"/>
      <c r="H1" s="41"/>
    </row>
    <row r="2" spans="1:8" x14ac:dyDescent="0.3">
      <c r="A2" s="5" t="s">
        <v>8</v>
      </c>
      <c r="B2" s="5" t="s">
        <v>10</v>
      </c>
      <c r="D2" s="5" t="s">
        <v>1</v>
      </c>
      <c r="E2" s="1">
        <v>1001</v>
      </c>
      <c r="F2" s="1">
        <v>1010</v>
      </c>
      <c r="G2" s="1">
        <v>1011</v>
      </c>
      <c r="H2" s="1">
        <v>2010</v>
      </c>
    </row>
    <row r="3" spans="1:8" x14ac:dyDescent="0.3">
      <c r="A3" s="1">
        <v>0</v>
      </c>
      <c r="B3" s="14">
        <v>3000</v>
      </c>
      <c r="D3" s="5" t="s">
        <v>12</v>
      </c>
      <c r="E3" s="14">
        <v>65000</v>
      </c>
      <c r="F3" s="14">
        <v>17500</v>
      </c>
      <c r="G3" s="14">
        <v>45000</v>
      </c>
      <c r="H3" s="14">
        <v>139000</v>
      </c>
    </row>
    <row r="4" spans="1:8" x14ac:dyDescent="0.3">
      <c r="A4" s="1">
        <v>300</v>
      </c>
      <c r="B4" s="14">
        <v>3500</v>
      </c>
      <c r="D4" s="11"/>
      <c r="E4" s="11"/>
      <c r="F4" s="11"/>
      <c r="G4" s="11"/>
      <c r="H4" s="11"/>
    </row>
    <row r="5" spans="1:8" x14ac:dyDescent="0.3">
      <c r="A5" s="1">
        <v>500</v>
      </c>
      <c r="B5" s="14">
        <v>3800</v>
      </c>
      <c r="D5" s="39" t="s">
        <v>16</v>
      </c>
      <c r="E5" s="40"/>
      <c r="F5" s="40"/>
      <c r="G5" s="40"/>
      <c r="H5" s="41"/>
    </row>
    <row r="6" spans="1:8" x14ac:dyDescent="0.3">
      <c r="A6" s="1">
        <v>800</v>
      </c>
      <c r="B6" s="14">
        <v>4200</v>
      </c>
      <c r="D6" s="5" t="s">
        <v>12</v>
      </c>
      <c r="E6" s="14">
        <v>0</v>
      </c>
      <c r="F6" s="14">
        <v>30000</v>
      </c>
      <c r="G6" s="14">
        <v>60000</v>
      </c>
      <c r="H6" s="14">
        <v>100000</v>
      </c>
    </row>
    <row r="7" spans="1:8" x14ac:dyDescent="0.3">
      <c r="D7" s="5" t="s">
        <v>16</v>
      </c>
      <c r="E7" s="1" t="s">
        <v>17</v>
      </c>
      <c r="F7" s="1" t="s">
        <v>18</v>
      </c>
      <c r="G7" s="1" t="s">
        <v>30</v>
      </c>
      <c r="H7" s="1" t="s">
        <v>19</v>
      </c>
    </row>
    <row r="8" spans="1:8" x14ac:dyDescent="0.3">
      <c r="D8" s="11"/>
      <c r="E8" s="11"/>
      <c r="F8" s="11"/>
      <c r="G8" s="11"/>
      <c r="H8" s="11"/>
    </row>
  </sheetData>
  <mergeCells count="3">
    <mergeCell ref="A1:B1"/>
    <mergeCell ref="D1:H1"/>
    <mergeCell ref="D5:H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6208F-8DEB-4AD5-9203-7845AEBE1271}">
  <dimension ref="A1:G50"/>
  <sheetViews>
    <sheetView zoomScaleNormal="100" workbookViewId="0">
      <selection activeCell="H6" sqref="H6"/>
    </sheetView>
  </sheetViews>
  <sheetFormatPr defaultColWidth="9" defaultRowHeight="16.5" x14ac:dyDescent="0.3"/>
  <cols>
    <col min="1" max="4" width="15.625" style="15" customWidth="1"/>
    <col min="5" max="5" width="3.375" style="15" customWidth="1"/>
    <col min="6" max="7" width="19.375" style="15" customWidth="1"/>
    <col min="8" max="10" width="8.75" style="15" customWidth="1"/>
    <col min="11" max="16384" width="9" style="15"/>
  </cols>
  <sheetData>
    <row r="1" spans="1:7" ht="21" customHeight="1" x14ac:dyDescent="0.3">
      <c r="A1" s="42" t="s">
        <v>31</v>
      </c>
      <c r="B1" s="42"/>
      <c r="C1" s="42"/>
      <c r="D1" s="42"/>
    </row>
    <row r="2" spans="1:7" ht="20.100000000000001" customHeight="1" thickBot="1" x14ac:dyDescent="0.35">
      <c r="A2" s="16" t="s">
        <v>32</v>
      </c>
      <c r="B2" s="16" t="s">
        <v>33</v>
      </c>
      <c r="C2" s="16" t="s">
        <v>34</v>
      </c>
      <c r="D2" s="16" t="s">
        <v>40</v>
      </c>
      <c r="F2" s="17" t="s">
        <v>35</v>
      </c>
      <c r="G2" s="18" t="s">
        <v>41</v>
      </c>
    </row>
    <row r="3" spans="1:7" ht="20.100000000000001" customHeight="1" thickTop="1" x14ac:dyDescent="0.3">
      <c r="A3" s="19">
        <v>44227</v>
      </c>
      <c r="B3" s="20" t="s">
        <v>36</v>
      </c>
      <c r="C3" s="21">
        <v>310</v>
      </c>
      <c r="D3" s="27">
        <v>67456</v>
      </c>
      <c r="F3" s="22">
        <f>DSUM(데이터목록,C2,조건식)</f>
        <v>2382</v>
      </c>
      <c r="G3" s="23">
        <f>DAVERAGE(데이터목록,D2,조건식)</f>
        <v>73203.399999999994</v>
      </c>
    </row>
    <row r="4" spans="1:7" ht="20.100000000000001" customHeight="1" x14ac:dyDescent="0.3">
      <c r="A4" s="19">
        <v>44227</v>
      </c>
      <c r="B4" s="20" t="s">
        <v>38</v>
      </c>
      <c r="C4" s="21">
        <v>210</v>
      </c>
      <c r="D4" s="27">
        <v>59459</v>
      </c>
    </row>
    <row r="5" spans="1:7" ht="20.100000000000001" customHeight="1" x14ac:dyDescent="0.3">
      <c r="A5" s="19">
        <v>44227</v>
      </c>
      <c r="B5" s="20" t="s">
        <v>39</v>
      </c>
      <c r="C5" s="21">
        <v>265</v>
      </c>
      <c r="D5" s="27">
        <v>49726</v>
      </c>
      <c r="F5" s="43" t="s">
        <v>42</v>
      </c>
      <c r="G5" s="43"/>
    </row>
    <row r="6" spans="1:7" ht="20.100000000000001" customHeight="1" x14ac:dyDescent="0.3">
      <c r="A6" s="19">
        <v>44227</v>
      </c>
      <c r="B6" s="20" t="s">
        <v>37</v>
      </c>
      <c r="C6" s="21">
        <v>65</v>
      </c>
      <c r="D6" s="27">
        <v>4570</v>
      </c>
      <c r="F6" s="28" t="s">
        <v>45</v>
      </c>
      <c r="G6" s="28" t="s">
        <v>46</v>
      </c>
    </row>
    <row r="7" spans="1:7" x14ac:dyDescent="0.3">
      <c r="A7" s="19">
        <v>44255</v>
      </c>
      <c r="B7" s="20" t="s">
        <v>37</v>
      </c>
      <c r="C7" s="21">
        <v>363</v>
      </c>
      <c r="D7" s="27">
        <v>68110</v>
      </c>
      <c r="F7" s="24" t="s">
        <v>47</v>
      </c>
      <c r="G7" s="24" t="s">
        <v>48</v>
      </c>
    </row>
    <row r="8" spans="1:7" x14ac:dyDescent="0.3">
      <c r="A8" s="19">
        <v>44255</v>
      </c>
      <c r="B8" s="20" t="s">
        <v>38</v>
      </c>
      <c r="C8" s="21">
        <v>215</v>
      </c>
      <c r="D8" s="27">
        <v>60437</v>
      </c>
    </row>
    <row r="9" spans="1:7" x14ac:dyDescent="0.3">
      <c r="A9" s="19">
        <v>44255</v>
      </c>
      <c r="B9" s="20" t="s">
        <v>39</v>
      </c>
      <c r="C9" s="21">
        <v>164</v>
      </c>
      <c r="D9" s="27">
        <v>51452</v>
      </c>
    </row>
    <row r="10" spans="1:7" x14ac:dyDescent="0.3">
      <c r="A10" s="19">
        <v>44255</v>
      </c>
      <c r="B10" s="20" t="s">
        <v>36</v>
      </c>
      <c r="C10" s="21">
        <v>342</v>
      </c>
      <c r="D10" s="27">
        <v>51031</v>
      </c>
    </row>
    <row r="11" spans="1:7" x14ac:dyDescent="0.3">
      <c r="A11" s="19">
        <v>44286</v>
      </c>
      <c r="B11" s="20" t="s">
        <v>38</v>
      </c>
      <c r="C11" s="21">
        <v>241</v>
      </c>
      <c r="D11" s="27">
        <v>62256</v>
      </c>
    </row>
    <row r="12" spans="1:7" x14ac:dyDescent="0.3">
      <c r="A12" s="19">
        <v>44286</v>
      </c>
      <c r="B12" s="20" t="s">
        <v>39</v>
      </c>
      <c r="C12" s="21">
        <v>178</v>
      </c>
      <c r="D12" s="27">
        <v>60511</v>
      </c>
    </row>
    <row r="13" spans="1:7" x14ac:dyDescent="0.3">
      <c r="A13" s="19">
        <v>44286</v>
      </c>
      <c r="B13" s="20" t="s">
        <v>37</v>
      </c>
      <c r="C13" s="21">
        <v>315</v>
      </c>
      <c r="D13" s="27">
        <v>58413</v>
      </c>
    </row>
    <row r="14" spans="1:7" x14ac:dyDescent="0.3">
      <c r="A14" s="19">
        <v>44286</v>
      </c>
      <c r="B14" s="20" t="s">
        <v>36</v>
      </c>
      <c r="C14" s="21">
        <v>214</v>
      </c>
      <c r="D14" s="27">
        <v>31519</v>
      </c>
    </row>
    <row r="15" spans="1:7" x14ac:dyDescent="0.3">
      <c r="A15" s="19">
        <v>44316</v>
      </c>
      <c r="B15" s="20" t="s">
        <v>38</v>
      </c>
      <c r="C15" s="21">
        <v>215</v>
      </c>
      <c r="D15" s="27">
        <v>65467</v>
      </c>
    </row>
    <row r="16" spans="1:7" x14ac:dyDescent="0.3">
      <c r="A16" s="19">
        <v>44316</v>
      </c>
      <c r="B16" s="20" t="s">
        <v>39</v>
      </c>
      <c r="C16" s="21">
        <v>154</v>
      </c>
      <c r="D16" s="27">
        <v>59845</v>
      </c>
    </row>
    <row r="17" spans="1:4" x14ac:dyDescent="0.3">
      <c r="A17" s="19">
        <v>44316</v>
      </c>
      <c r="B17" s="20" t="s">
        <v>36</v>
      </c>
      <c r="C17" s="21">
        <v>343</v>
      </c>
      <c r="D17" s="27">
        <v>41520</v>
      </c>
    </row>
    <row r="18" spans="1:4" x14ac:dyDescent="0.3">
      <c r="A18" s="19">
        <v>44316</v>
      </c>
      <c r="B18" s="20" t="s">
        <v>37</v>
      </c>
      <c r="C18" s="21">
        <v>64</v>
      </c>
      <c r="D18" s="27">
        <v>8364</v>
      </c>
    </row>
    <row r="19" spans="1:4" x14ac:dyDescent="0.3">
      <c r="A19" s="19">
        <v>44347</v>
      </c>
      <c r="B19" s="20" t="s">
        <v>36</v>
      </c>
      <c r="C19" s="21">
        <v>687</v>
      </c>
      <c r="D19" s="27">
        <v>104076</v>
      </c>
    </row>
    <row r="20" spans="1:4" x14ac:dyDescent="0.3">
      <c r="A20" s="19">
        <v>44347</v>
      </c>
      <c r="B20" s="20" t="s">
        <v>38</v>
      </c>
      <c r="C20" s="21">
        <v>240</v>
      </c>
      <c r="D20" s="27">
        <v>64432</v>
      </c>
    </row>
    <row r="21" spans="1:4" x14ac:dyDescent="0.3">
      <c r="A21" s="19">
        <v>44347</v>
      </c>
      <c r="B21" s="20" t="s">
        <v>39</v>
      </c>
      <c r="C21" s="21">
        <v>160</v>
      </c>
      <c r="D21" s="27">
        <v>57462</v>
      </c>
    </row>
    <row r="22" spans="1:4" x14ac:dyDescent="0.3">
      <c r="A22" s="19">
        <v>44347</v>
      </c>
      <c r="B22" s="20" t="s">
        <v>37</v>
      </c>
      <c r="C22" s="21">
        <v>175</v>
      </c>
      <c r="D22" s="27">
        <v>20100</v>
      </c>
    </row>
    <row r="23" spans="1:4" x14ac:dyDescent="0.3">
      <c r="A23" s="19">
        <v>44377</v>
      </c>
      <c r="B23" s="20" t="s">
        <v>36</v>
      </c>
      <c r="C23" s="21">
        <v>587</v>
      </c>
      <c r="D23" s="27">
        <v>81300</v>
      </c>
    </row>
    <row r="24" spans="1:4" x14ac:dyDescent="0.3">
      <c r="A24" s="19">
        <v>44377</v>
      </c>
      <c r="B24" s="20" t="s">
        <v>38</v>
      </c>
      <c r="C24" s="21">
        <v>198</v>
      </c>
      <c r="D24" s="27">
        <v>64546</v>
      </c>
    </row>
    <row r="25" spans="1:4" x14ac:dyDescent="0.3">
      <c r="A25" s="19">
        <v>44377</v>
      </c>
      <c r="B25" s="20" t="s">
        <v>39</v>
      </c>
      <c r="C25" s="21">
        <v>146</v>
      </c>
      <c r="D25" s="27">
        <v>63611</v>
      </c>
    </row>
    <row r="26" spans="1:4" x14ac:dyDescent="0.3">
      <c r="A26" s="19">
        <v>44377</v>
      </c>
      <c r="B26" s="20" t="s">
        <v>37</v>
      </c>
      <c r="C26" s="21">
        <v>150</v>
      </c>
      <c r="D26" s="27">
        <v>36450</v>
      </c>
    </row>
    <row r="27" spans="1:4" x14ac:dyDescent="0.3">
      <c r="A27" s="19">
        <v>44408</v>
      </c>
      <c r="B27" s="20" t="s">
        <v>38</v>
      </c>
      <c r="C27" s="21">
        <v>214</v>
      </c>
      <c r="D27" s="27">
        <v>61457</v>
      </c>
    </row>
    <row r="28" spans="1:4" x14ac:dyDescent="0.3">
      <c r="A28" s="19">
        <v>44408</v>
      </c>
      <c r="B28" s="20" t="s">
        <v>39</v>
      </c>
      <c r="C28" s="21">
        <v>275</v>
      </c>
      <c r="D28" s="27">
        <v>50146</v>
      </c>
    </row>
    <row r="29" spans="1:4" x14ac:dyDescent="0.3">
      <c r="A29" s="19">
        <v>44408</v>
      </c>
      <c r="B29" s="20" t="s">
        <v>36</v>
      </c>
      <c r="C29" s="21">
        <v>459</v>
      </c>
      <c r="D29" s="27">
        <v>46542</v>
      </c>
    </row>
    <row r="30" spans="1:4" x14ac:dyDescent="0.3">
      <c r="A30" s="19">
        <v>44408</v>
      </c>
      <c r="B30" s="20" t="s">
        <v>37</v>
      </c>
      <c r="C30" s="21">
        <v>165</v>
      </c>
      <c r="D30" s="27">
        <v>14571</v>
      </c>
    </row>
    <row r="31" spans="1:4" x14ac:dyDescent="0.3">
      <c r="A31" s="19">
        <v>44439</v>
      </c>
      <c r="B31" s="20" t="s">
        <v>38</v>
      </c>
      <c r="C31" s="21">
        <v>204</v>
      </c>
      <c r="D31" s="27">
        <v>59462</v>
      </c>
    </row>
    <row r="32" spans="1:4" x14ac:dyDescent="0.3">
      <c r="A32" s="19">
        <v>44439</v>
      </c>
      <c r="B32" s="20" t="s">
        <v>39</v>
      </c>
      <c r="C32" s="21">
        <v>157</v>
      </c>
      <c r="D32" s="27">
        <v>50145</v>
      </c>
    </row>
    <row r="33" spans="1:4" x14ac:dyDescent="0.3">
      <c r="A33" s="19">
        <v>44439</v>
      </c>
      <c r="B33" s="20" t="s">
        <v>36</v>
      </c>
      <c r="C33" s="21">
        <v>246</v>
      </c>
      <c r="D33" s="27">
        <v>45310</v>
      </c>
    </row>
    <row r="34" spans="1:4" x14ac:dyDescent="0.3">
      <c r="A34" s="19">
        <v>44439</v>
      </c>
      <c r="B34" s="20" t="s">
        <v>37</v>
      </c>
      <c r="C34" s="21">
        <v>204</v>
      </c>
      <c r="D34" s="27">
        <v>44153</v>
      </c>
    </row>
    <row r="35" spans="1:4" x14ac:dyDescent="0.3">
      <c r="A35" s="19">
        <v>44469</v>
      </c>
      <c r="B35" s="20" t="s">
        <v>38</v>
      </c>
      <c r="C35" s="21">
        <v>243</v>
      </c>
      <c r="D35" s="27">
        <v>65421</v>
      </c>
    </row>
    <row r="36" spans="1:4" x14ac:dyDescent="0.3">
      <c r="A36" s="19">
        <v>44469</v>
      </c>
      <c r="B36" s="20" t="s">
        <v>39</v>
      </c>
      <c r="C36" s="21">
        <v>145</v>
      </c>
      <c r="D36" s="27">
        <v>51324</v>
      </c>
    </row>
    <row r="37" spans="1:4" x14ac:dyDescent="0.3">
      <c r="A37" s="19">
        <v>44469</v>
      </c>
      <c r="B37" s="20" t="s">
        <v>36</v>
      </c>
      <c r="C37" s="21">
        <v>246</v>
      </c>
      <c r="D37" s="27">
        <v>35612</v>
      </c>
    </row>
    <row r="38" spans="1:4" x14ac:dyDescent="0.3">
      <c r="A38" s="19">
        <v>44469</v>
      </c>
      <c r="B38" s="20" t="s">
        <v>37</v>
      </c>
      <c r="C38" s="21">
        <v>48</v>
      </c>
      <c r="D38" s="27">
        <v>3081</v>
      </c>
    </row>
    <row r="39" spans="1:4" x14ac:dyDescent="0.3">
      <c r="A39" s="19">
        <v>44500</v>
      </c>
      <c r="B39" s="20" t="s">
        <v>39</v>
      </c>
      <c r="C39" s="21">
        <v>184</v>
      </c>
      <c r="D39" s="27">
        <v>65412</v>
      </c>
    </row>
    <row r="40" spans="1:4" x14ac:dyDescent="0.3">
      <c r="A40" s="19">
        <v>44500</v>
      </c>
      <c r="B40" s="20" t="s">
        <v>36</v>
      </c>
      <c r="C40" s="21">
        <v>456</v>
      </c>
      <c r="D40" s="27">
        <v>62154</v>
      </c>
    </row>
    <row r="41" spans="1:4" x14ac:dyDescent="0.3">
      <c r="A41" s="19">
        <v>44500</v>
      </c>
      <c r="B41" s="20" t="s">
        <v>38</v>
      </c>
      <c r="C41" s="21">
        <v>211</v>
      </c>
      <c r="D41" s="27">
        <v>58454</v>
      </c>
    </row>
    <row r="42" spans="1:4" x14ac:dyDescent="0.3">
      <c r="A42" s="19">
        <v>44500</v>
      </c>
      <c r="B42" s="20" t="s">
        <v>37</v>
      </c>
      <c r="C42" s="21">
        <v>241</v>
      </c>
      <c r="D42" s="27">
        <v>51241</v>
      </c>
    </row>
    <row r="43" spans="1:4" x14ac:dyDescent="0.3">
      <c r="A43" s="19">
        <v>44530</v>
      </c>
      <c r="B43" s="20" t="s">
        <v>38</v>
      </c>
      <c r="C43" s="21">
        <v>185</v>
      </c>
      <c r="D43" s="27">
        <v>60154</v>
      </c>
    </row>
    <row r="44" spans="1:4" x14ac:dyDescent="0.3">
      <c r="A44" s="19">
        <v>44530</v>
      </c>
      <c r="B44" s="20" t="s">
        <v>39</v>
      </c>
      <c r="C44" s="21">
        <v>123</v>
      </c>
      <c r="D44" s="27">
        <v>58123</v>
      </c>
    </row>
    <row r="45" spans="1:4" x14ac:dyDescent="0.3">
      <c r="A45" s="19">
        <v>44530</v>
      </c>
      <c r="B45" s="20" t="s">
        <v>36</v>
      </c>
      <c r="C45" s="21">
        <v>246</v>
      </c>
      <c r="D45" s="27">
        <v>11214</v>
      </c>
    </row>
    <row r="46" spans="1:4" x14ac:dyDescent="0.3">
      <c r="A46" s="19">
        <v>44530</v>
      </c>
      <c r="B46" s="20" t="s">
        <v>37</v>
      </c>
      <c r="C46" s="21">
        <v>35</v>
      </c>
      <c r="D46" s="27">
        <v>2541</v>
      </c>
    </row>
    <row r="47" spans="1:4" x14ac:dyDescent="0.3">
      <c r="A47" s="19">
        <v>44561</v>
      </c>
      <c r="B47" s="20" t="s">
        <v>37</v>
      </c>
      <c r="C47" s="21">
        <v>336</v>
      </c>
      <c r="D47" s="27">
        <v>60213</v>
      </c>
    </row>
    <row r="48" spans="1:4" x14ac:dyDescent="0.3">
      <c r="A48" s="19">
        <v>44561</v>
      </c>
      <c r="B48" s="20" t="s">
        <v>38</v>
      </c>
      <c r="C48" s="21">
        <v>185</v>
      </c>
      <c r="D48" s="27">
        <v>55412</v>
      </c>
    </row>
    <row r="49" spans="1:4" x14ac:dyDescent="0.3">
      <c r="A49" s="19">
        <v>44561</v>
      </c>
      <c r="B49" s="20" t="s">
        <v>39</v>
      </c>
      <c r="C49" s="21">
        <v>211</v>
      </c>
      <c r="D49" s="27">
        <v>45312</v>
      </c>
    </row>
    <row r="50" spans="1:4" x14ac:dyDescent="0.3">
      <c r="A50" s="19">
        <v>44561</v>
      </c>
      <c r="B50" s="20" t="s">
        <v>36</v>
      </c>
      <c r="C50" s="21">
        <v>489</v>
      </c>
      <c r="D50" s="27">
        <v>38745</v>
      </c>
    </row>
  </sheetData>
  <mergeCells count="2">
    <mergeCell ref="A1:D1"/>
    <mergeCell ref="F5:G5"/>
  </mergeCells>
  <phoneticPr fontId="1" type="noConversion"/>
  <pageMargins left="0.7" right="0.7" top="0.75" bottom="0.75" header="0.3" footer="0.3"/>
  <pageSetup paperSize="9" orientation="portrait" horizontalDpi="4294967293" verticalDpi="15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4892-9F5E-4A7C-BCEE-0CB4259B432F}">
  <dimension ref="A1:D20"/>
  <sheetViews>
    <sheetView tabSelected="1" workbookViewId="0">
      <selection activeCell="G6" sqref="G6"/>
    </sheetView>
  </sheetViews>
  <sheetFormatPr defaultRowHeight="16.5" x14ac:dyDescent="0.3"/>
  <cols>
    <col min="1" max="4" width="18.625" customWidth="1"/>
  </cols>
  <sheetData>
    <row r="1" spans="1:4" ht="21" customHeight="1" x14ac:dyDescent="0.3">
      <c r="A1" s="41" t="s">
        <v>22</v>
      </c>
      <c r="B1" s="44"/>
      <c r="C1" s="44"/>
      <c r="D1" s="44"/>
    </row>
    <row r="2" spans="1:4" x14ac:dyDescent="0.3">
      <c r="A2" s="2" t="s">
        <v>20</v>
      </c>
      <c r="B2" s="2" t="s">
        <v>43</v>
      </c>
      <c r="C2" s="2" t="s">
        <v>21</v>
      </c>
      <c r="D2" s="5" t="s">
        <v>23</v>
      </c>
    </row>
    <row r="3" spans="1:4" s="8" customFormat="1" x14ac:dyDescent="0.3">
      <c r="A3" s="30">
        <v>1.7999999999999999E-2</v>
      </c>
      <c r="B3" s="31">
        <v>12</v>
      </c>
      <c r="C3" s="7">
        <v>300000</v>
      </c>
      <c r="D3" s="7">
        <f>FV(A3/12,B3,-C3)</f>
        <v>3629849.00239276</v>
      </c>
    </row>
    <row r="4" spans="1:4" s="8" customFormat="1" x14ac:dyDescent="0.3">
      <c r="A4" s="30">
        <v>2.5000000000000001E-2</v>
      </c>
      <c r="B4" s="31">
        <v>24</v>
      </c>
      <c r="C4" s="7">
        <v>200000</v>
      </c>
      <c r="D4" s="7">
        <f t="shared" ref="D4:D5" si="0">FV(A4/12,B4,-C4)</f>
        <v>4916776.3222249337</v>
      </c>
    </row>
    <row r="5" spans="1:4" s="8" customFormat="1" x14ac:dyDescent="0.3">
      <c r="A5" s="30">
        <v>3.1E-2</v>
      </c>
      <c r="B5" s="31">
        <v>36</v>
      </c>
      <c r="C5" s="7">
        <v>100000</v>
      </c>
      <c r="D5" s="7">
        <f t="shared" si="0"/>
        <v>3767618.2131809029</v>
      </c>
    </row>
    <row r="7" spans="1:4" ht="20.25" customHeight="1" x14ac:dyDescent="0.3">
      <c r="A7" s="41" t="s">
        <v>24</v>
      </c>
      <c r="B7" s="44"/>
      <c r="C7" s="44"/>
      <c r="D7" s="44"/>
    </row>
    <row r="8" spans="1:4" x14ac:dyDescent="0.3">
      <c r="A8" s="2" t="s">
        <v>25</v>
      </c>
      <c r="B8" s="2" t="s">
        <v>44</v>
      </c>
      <c r="C8" s="2" t="s">
        <v>26</v>
      </c>
      <c r="D8" s="5" t="s">
        <v>24</v>
      </c>
    </row>
    <row r="9" spans="1:4" s="8" customFormat="1" x14ac:dyDescent="0.3">
      <c r="A9" s="29">
        <v>3.56E-2</v>
      </c>
      <c r="B9" s="31">
        <v>12</v>
      </c>
      <c r="C9" s="7">
        <v>10000000</v>
      </c>
      <c r="D9" s="7">
        <f>PMT(A9/12,B9,-C9)</f>
        <v>849490.04646259465</v>
      </c>
    </row>
    <row r="10" spans="1:4" s="8" customFormat="1" x14ac:dyDescent="0.3">
      <c r="A10" s="29">
        <v>4.2500000000000003E-2</v>
      </c>
      <c r="B10" s="31">
        <v>24</v>
      </c>
      <c r="C10" s="7">
        <v>10000000</v>
      </c>
      <c r="D10" s="7">
        <f t="shared" ref="D10:D11" si="1">PMT(A10/12,B10,-C10)</f>
        <v>435362.80726939067</v>
      </c>
    </row>
    <row r="11" spans="1:4" s="8" customFormat="1" x14ac:dyDescent="0.3">
      <c r="A11" s="29">
        <v>5.1200000000000002E-2</v>
      </c>
      <c r="B11" s="31">
        <v>36</v>
      </c>
      <c r="C11" s="9">
        <v>10000000</v>
      </c>
      <c r="D11" s="7">
        <f t="shared" si="1"/>
        <v>300248.04149192671</v>
      </c>
    </row>
    <row r="20" spans="4:4" x14ac:dyDescent="0.3">
      <c r="D20" t="s">
        <v>27</v>
      </c>
    </row>
  </sheetData>
  <mergeCells count="2">
    <mergeCell ref="A1:D1"/>
    <mergeCell ref="A7:D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7</vt:i4>
      </vt:variant>
    </vt:vector>
  </HeadingPairs>
  <TitlesOfParts>
    <vt:vector size="11" baseType="lpstr">
      <vt:lpstr>배송</vt:lpstr>
      <vt:lpstr>조견표</vt:lpstr>
      <vt:lpstr>매출</vt:lpstr>
      <vt:lpstr>재무</vt:lpstr>
      <vt:lpstr>검색범위</vt:lpstr>
      <vt:lpstr>단가표</vt:lpstr>
      <vt:lpstr>데이터목록</vt:lpstr>
      <vt:lpstr>배송번호목록</vt:lpstr>
      <vt:lpstr>사은품</vt:lpstr>
      <vt:lpstr>조건식</vt:lpstr>
      <vt:lpstr>필드목록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</dc:creator>
  <cp:lastModifiedBy>D502-01</cp:lastModifiedBy>
  <dcterms:created xsi:type="dcterms:W3CDTF">2017-07-13T13:17:55Z</dcterms:created>
  <dcterms:modified xsi:type="dcterms:W3CDTF">2025-06-05T05:39:03Z</dcterms:modified>
</cp:coreProperties>
</file>