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925" tabRatio="3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<sst xmlns="http://schemas.openxmlformats.org/spreadsheetml/2006/main" count="34" uniqueCount="34">
  <si>
    <r>
      <rPr>
        <b/>
        <sz val="11"/>
        <color theme="1"/>
        <rFont val="Arial Unicode MS"/>
        <charset val="134"/>
      </rPr>
      <t>注意，请参阅《</t>
    </r>
    <r>
      <rPr>
        <b/>
        <sz val="11"/>
        <color theme="1"/>
        <rFont val="Arial"/>
        <charset val="134"/>
      </rPr>
      <t xml:space="preserve">AN197 CMT2300A-CMT2219B-CMT2219B </t>
    </r>
    <r>
      <rPr>
        <b/>
        <sz val="11"/>
        <color theme="1"/>
        <rFont val="Arial Unicode MS"/>
        <charset val="134"/>
      </rPr>
      <t>快速手动跳频》来了解如何使用该表格。如需使用超过</t>
    </r>
    <r>
      <rPr>
        <b/>
        <sz val="11"/>
        <color theme="1"/>
        <rFont val="Arial"/>
        <charset val="134"/>
      </rPr>
      <t>100</t>
    </r>
    <r>
      <rPr>
        <b/>
        <sz val="11"/>
        <color theme="1"/>
        <rFont val="Arial Unicode MS"/>
        <charset val="134"/>
      </rPr>
      <t>个频点，请咨询</t>
    </r>
    <r>
      <rPr>
        <b/>
        <sz val="11"/>
        <color theme="1"/>
        <rFont val="Arial"/>
        <charset val="134"/>
      </rPr>
      <t>CMOSTEK</t>
    </r>
    <r>
      <rPr>
        <b/>
        <sz val="11"/>
        <color theme="1"/>
        <rFont val="Arial Unicode MS"/>
        <charset val="134"/>
      </rPr>
      <t>技术支持团队</t>
    </r>
  </si>
  <si>
    <t>Xtal Frequency (MHz)</t>
  </si>
  <si>
    <t>Index</t>
  </si>
  <si>
    <t>Hope Frequecy (Mhz)</t>
  </si>
  <si>
    <t>LO (MHz)</t>
  </si>
  <si>
    <t>IQ_DIV</t>
  </si>
  <si>
    <t>PLLN.K</t>
  </si>
  <si>
    <t>PLLN</t>
  </si>
  <si>
    <t>PLL(N+1)</t>
  </si>
  <si>
    <t>AFC_Range_According to ppm =
Freqrf *(rxppm+txppm) (kHz)</t>
  </si>
  <si>
    <t>Freq_LO 
At PLLN (MHz)</t>
  </si>
  <si>
    <t>Freq_LO 
At PLLN +1 (MHz)</t>
  </si>
  <si>
    <t>Freq_RF 
At PLLN (MHz)</t>
  </si>
  <si>
    <t>Freq_RF
At PLLN +1 (MHz)</t>
  </si>
  <si>
    <t>Delta_Freq_MIN
(kHz)</t>
  </si>
  <si>
    <t>95%*Delta_Freq_MIN (kHz)</t>
  </si>
  <si>
    <t>AFC_OVF_TH&lt;7:0&gt;</t>
  </si>
  <si>
    <t>AFC_Range</t>
  </si>
  <si>
    <t>with AFC
Freq_LO min (MHz)</t>
  </si>
  <si>
    <t>with AFC
Freq_LO max (MHz)</t>
  </si>
  <si>
    <t>with AFC
Freq_RF min (MHz)</t>
  </si>
  <si>
    <t>with AFC
Freq_RF max (MHz)</t>
  </si>
  <si>
    <t>Delta to N LO</t>
  </si>
  <si>
    <t>Delta to N+1 LO</t>
  </si>
  <si>
    <t>Delta to N RF</t>
  </si>
  <si>
    <t xml:space="preserve">Delta to N+1 RF </t>
  </si>
  <si>
    <t>RX Xtal Tolerance (ppm)</t>
  </si>
  <si>
    <t>TX Xtal Tolerance (ppm)</t>
  </si>
  <si>
    <t>Rx Frequency Range (MHz)</t>
  </si>
  <si>
    <t>379 - 510</t>
  </si>
  <si>
    <t>IF(kHz)</t>
  </si>
  <si>
    <t>DIVIDER</t>
  </si>
  <si>
    <t>Initial AFC_Range</t>
  </si>
  <si>
    <t>Initial AFC_OVF_TH&lt;7:0&gt;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</si>
</sst>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_ "/>
    <numFmt numFmtId="178" formatCode="0.000000_ "/>
    <numFmt numFmtId="179" formatCode="0.000_ "/>
  </numFmts>
  <fonts count="28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4"/>
      <color theme="1"/>
      <name val="宋体"/>
      <charset val="134"/>
    </font>
    <font>
      <b/>
      <sz val="11"/>
      <color rgb="FF0000FF"/>
      <name val="Arial"/>
      <charset val="134"/>
    </font>
    <font>
      <b/>
      <sz val="11"/>
      <color theme="0"/>
      <name val="Arial"/>
      <charset val="134"/>
    </font>
    <font>
      <sz val="11"/>
      <color theme="0"/>
      <name val="Arial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Arial Unicode M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5" borderId="2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33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4" borderId="32" applyNumberFormat="0" applyAlignment="0" applyProtection="0">
      <alignment vertical="center"/>
    </xf>
    <xf numFmtId="0" fontId="7" fillId="4" borderId="27" applyNumberFormat="0" applyAlignment="0" applyProtection="0">
      <alignment vertical="center"/>
    </xf>
    <xf numFmtId="0" fontId="16" fillId="6" borderId="3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178" fontId="1" fillId="0" borderId="7" xfId="0" applyNumberFormat="1" applyFont="1" applyBorder="1" applyAlignment="1" applyProtection="1">
      <alignment horizontal="center" vertical="center"/>
      <protection locked="0"/>
    </xf>
    <xf numFmtId="178" fontId="1" fillId="0" borderId="8" xfId="0" applyNumberFormat="1" applyFont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>
      <alignment horizontal="right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right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176" fontId="1" fillId="0" borderId="8" xfId="0" applyNumberFormat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79" fontId="1" fillId="0" borderId="15" xfId="0" applyNumberFormat="1" applyFont="1" applyBorder="1" applyAlignment="1">
      <alignment horizontal="center" vertical="center"/>
    </xf>
    <xf numFmtId="178" fontId="1" fillId="0" borderId="16" xfId="0" applyNumberFormat="1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8" fontId="1" fillId="0" borderId="19" xfId="0" applyNumberFormat="1" applyFont="1" applyBorder="1" applyAlignment="1" applyProtection="1">
      <alignment horizontal="center" vertical="center"/>
      <protection locked="0"/>
    </xf>
    <xf numFmtId="178" fontId="1" fillId="0" borderId="20" xfId="0" applyNumberFormat="1" applyFont="1" applyBorder="1" applyAlignment="1" applyProtection="1">
      <alignment horizontal="center" vertical="center"/>
      <protection locked="0"/>
    </xf>
    <xf numFmtId="176" fontId="1" fillId="0" borderId="20" xfId="0" applyNumberFormat="1" applyFont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9" fontId="1" fillId="0" borderId="22" xfId="0" applyNumberFormat="1" applyFont="1" applyBorder="1" applyAlignment="1">
      <alignment horizontal="center" vertical="center"/>
    </xf>
    <xf numFmtId="179" fontId="1" fillId="0" borderId="23" xfId="0" applyNumberFormat="1" applyFont="1" applyBorder="1" applyAlignment="1">
      <alignment horizontal="center" vertical="center"/>
    </xf>
    <xf numFmtId="178" fontId="1" fillId="0" borderId="24" xfId="0" applyNumberFormat="1" applyFont="1" applyBorder="1" applyAlignment="1">
      <alignment horizontal="center" vertical="center"/>
    </xf>
    <xf numFmtId="178" fontId="1" fillId="0" borderId="25" xfId="0" applyNumberFormat="1" applyFont="1" applyBorder="1" applyAlignment="1">
      <alignment horizontal="center" vertical="center"/>
    </xf>
    <xf numFmtId="178" fontId="1" fillId="0" borderId="26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104"/>
  <sheetViews>
    <sheetView tabSelected="1" workbookViewId="0">
      <selection activeCell="F6" sqref="F6"/>
    </sheetView>
  </sheetViews>
  <sheetFormatPr defaultColWidth="9" defaultRowHeight="14.25"/>
  <cols>
    <col min="1" max="1" width="14.2166666666667" style="2" customWidth="1"/>
    <col min="2" max="2" width="27.4416666666667" style="3" customWidth="1"/>
    <col min="3" max="3" width="16.4416666666667" style="2" customWidth="1"/>
    <col min="4" max="4" width="12.775" style="2" customWidth="1"/>
    <col min="5" max="5" width="25" style="2" customWidth="1"/>
    <col min="6" max="6" width="22.3333333333333" style="2" customWidth="1"/>
    <col min="7" max="7" width="22.3333333333333" style="2" hidden="1" customWidth="1"/>
    <col min="8" max="11" width="15.8833333333333" style="2" hidden="1" customWidth="1"/>
    <col min="12" max="12" width="47.6666666666667" style="2" hidden="1" customWidth="1"/>
    <col min="13" max="13" width="22" style="2" hidden="1" customWidth="1"/>
    <col min="14" max="14" width="17.4416666666667" style="2" hidden="1" customWidth="1"/>
    <col min="15" max="15" width="15.8833333333333" style="2" hidden="1" customWidth="1"/>
    <col min="16" max="16" width="17.8833333333333" style="2" hidden="1" customWidth="1"/>
    <col min="17" max="17" width="19.4416666666667" style="2" hidden="1" customWidth="1"/>
    <col min="18" max="18" width="15.8833333333333" style="2" hidden="1" customWidth="1"/>
    <col min="19" max="19" width="20.1083333333333" style="2" customWidth="1"/>
    <col min="20" max="20" width="12.775" style="2" hidden="1" customWidth="1"/>
    <col min="21" max="21" width="14.6666666666667" style="2" hidden="1" customWidth="1"/>
    <col min="22" max="22" width="20.1083333333333" style="2" hidden="1" customWidth="1"/>
    <col min="23" max="23" width="20.4416666666667" style="2" hidden="1" customWidth="1"/>
    <col min="24" max="24" width="19.775" style="2" hidden="1" customWidth="1"/>
    <col min="25" max="25" width="20.2166666666667" style="2" hidden="1" customWidth="1"/>
    <col min="26" max="26" width="13.6666666666667" style="2" hidden="1" customWidth="1"/>
    <col min="27" max="27" width="15.6666666666667" style="2" hidden="1" customWidth="1"/>
    <col min="28" max="28" width="16.6666666666667" style="2" hidden="1" customWidth="1"/>
    <col min="29" max="29" width="15.2166666666667" style="2" hidden="1" customWidth="1"/>
    <col min="30" max="30" width="16" style="2" hidden="1" customWidth="1"/>
    <col min="31" max="31" width="9" style="2" hidden="1" customWidth="1"/>
    <col min="32" max="16384" width="9" style="2"/>
  </cols>
  <sheetData>
    <row r="2" ht="15" spans="2:32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="1" customFormat="1" ht="19.5" spans="2:30">
      <c r="B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30.75" spans="2:30">
      <c r="B4" s="7" t="s">
        <v>1</v>
      </c>
      <c r="C4" s="8">
        <v>26</v>
      </c>
      <c r="E4" s="9" t="s">
        <v>2</v>
      </c>
      <c r="F4" s="10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29" t="s">
        <v>9</v>
      </c>
      <c r="M4" s="29" t="s">
        <v>10</v>
      </c>
      <c r="N4" s="29" t="s">
        <v>11</v>
      </c>
      <c r="O4" s="29" t="s">
        <v>12</v>
      </c>
      <c r="P4" s="29" t="s">
        <v>13</v>
      </c>
      <c r="Q4" s="29" t="s">
        <v>14</v>
      </c>
      <c r="R4" s="29" t="s">
        <v>15</v>
      </c>
      <c r="S4" s="31" t="s">
        <v>16</v>
      </c>
      <c r="U4" s="32" t="s">
        <v>17</v>
      </c>
      <c r="V4" s="33" t="s">
        <v>18</v>
      </c>
      <c r="W4" s="33" t="s">
        <v>19</v>
      </c>
      <c r="X4" s="33" t="s">
        <v>20</v>
      </c>
      <c r="Y4" s="39" t="s">
        <v>21</v>
      </c>
      <c r="AA4" s="40" t="s">
        <v>22</v>
      </c>
      <c r="AB4" s="33" t="s">
        <v>23</v>
      </c>
      <c r="AC4" s="33" t="s">
        <v>24</v>
      </c>
      <c r="AD4" s="39" t="s">
        <v>25</v>
      </c>
    </row>
    <row r="5" ht="15" spans="2:30">
      <c r="B5" s="12" t="s">
        <v>26</v>
      </c>
      <c r="C5" s="13">
        <v>20</v>
      </c>
      <c r="E5" s="14">
        <v>0</v>
      </c>
      <c r="F5" s="15">
        <v>433</v>
      </c>
      <c r="G5" s="16">
        <f>F5+$C$8/1000</f>
        <v>433.282608695652</v>
      </c>
      <c r="H5" s="16" t="str">
        <f>$C$9</f>
        <v>4</v>
      </c>
      <c r="I5" s="16">
        <f>(G5*H5/$C$4)</f>
        <v>66.6588628762542</v>
      </c>
      <c r="J5" s="30">
        <f>INT(I5)</f>
        <v>66</v>
      </c>
      <c r="K5" s="30">
        <f>J5+1</f>
        <v>67</v>
      </c>
      <c r="L5" s="16">
        <f>F5*($C$5+$C$6)/10^3</f>
        <v>17.32</v>
      </c>
      <c r="M5" s="16">
        <f>$C$4*J5/H5</f>
        <v>429</v>
      </c>
      <c r="N5" s="16">
        <f>$C$4*(J5+1)/H5</f>
        <v>435.5</v>
      </c>
      <c r="O5" s="16">
        <f>M5-$C$8/1000</f>
        <v>428.717391304348</v>
      </c>
      <c r="P5" s="16">
        <f>N5-$C$8/1000</f>
        <v>435.217391304348</v>
      </c>
      <c r="Q5" s="16">
        <f>MIN(ABS(F5-O5)*1000,ABS(F5-P5)*1000)</f>
        <v>2217.39130434781</v>
      </c>
      <c r="R5" s="34">
        <f>0.95*Q5</f>
        <v>2106.52173913042</v>
      </c>
      <c r="S5" s="35">
        <f>MIN(INT(R5*$C$9*2^20/$C$4/1000/256),$C$12)</f>
        <v>11</v>
      </c>
      <c r="U5" s="36">
        <f>(S5*256/2^20)*$C$4*1000/$C$9</f>
        <v>17.4560546875</v>
      </c>
      <c r="V5" s="1">
        <f t="shared" ref="V5" si="0">G5-U5/1000</f>
        <v>433.265152640965</v>
      </c>
      <c r="W5" s="37">
        <f t="shared" ref="W5" si="1">G5+U5/1000</f>
        <v>433.30006475034</v>
      </c>
      <c r="X5" s="38">
        <f>V5-$C$8/1000</f>
        <v>432.982543945313</v>
      </c>
      <c r="Y5" s="41">
        <f>W5-$C$8/1000</f>
        <v>433.017456054688</v>
      </c>
      <c r="AA5" s="42">
        <f t="shared" ref="AA5:AA68" si="2">V5-M5</f>
        <v>4.26515264096469</v>
      </c>
      <c r="AB5" s="43">
        <f t="shared" ref="AB5:AB68" si="3">W5-N5</f>
        <v>-2.19993524966031</v>
      </c>
      <c r="AC5" s="43">
        <f t="shared" ref="AC5:AC68" si="4">X5-O5</f>
        <v>4.26515264096469</v>
      </c>
      <c r="AD5" s="44">
        <f t="shared" ref="AD5:AD68" si="5">Y5-P5</f>
        <v>-2.19993524966031</v>
      </c>
    </row>
    <row r="6" ht="15" spans="2:30">
      <c r="B6" s="12" t="s">
        <v>27</v>
      </c>
      <c r="C6" s="13">
        <v>20</v>
      </c>
      <c r="E6" s="14">
        <f>E5+1</f>
        <v>1</v>
      </c>
      <c r="F6" s="15">
        <v>450</v>
      </c>
      <c r="G6" s="16">
        <f t="shared" ref="G6:G69" si="6">F6+$C$8/1000</f>
        <v>450.282608695652</v>
      </c>
      <c r="H6" s="16" t="str">
        <f>$C$9</f>
        <v>4</v>
      </c>
      <c r="I6" s="16">
        <f t="shared" ref="I6" si="7">(G6*H6/$C$4)</f>
        <v>69.2742474916388</v>
      </c>
      <c r="J6" s="30">
        <f t="shared" ref="J6:J69" si="8">INT(I6)</f>
        <v>69</v>
      </c>
      <c r="K6" s="30">
        <f t="shared" ref="K6:K69" si="9">J6+1</f>
        <v>70</v>
      </c>
      <c r="L6" s="16">
        <f>F6*($C$5+$C$6)/10^3</f>
        <v>18</v>
      </c>
      <c r="M6" s="16">
        <f t="shared" ref="M6" si="10">$C$4*J6/H6</f>
        <v>448.5</v>
      </c>
      <c r="N6" s="16">
        <f t="shared" ref="N6" si="11">$C$4*(J6+1)/H6</f>
        <v>455</v>
      </c>
      <c r="O6" s="16">
        <f t="shared" ref="O6:P6" si="12">M6-$C$8/1000</f>
        <v>448.217391304348</v>
      </c>
      <c r="P6" s="16">
        <f t="shared" si="12"/>
        <v>454.717391304348</v>
      </c>
      <c r="Q6" s="16">
        <f t="shared" ref="Q6" si="13">MIN(ABS(F6-O6)*1000,ABS(F6-P6)*1000)</f>
        <v>1782.60869565219</v>
      </c>
      <c r="R6" s="34">
        <f t="shared" ref="R6:R69" si="14">0.95*Q6</f>
        <v>1693.47826086958</v>
      </c>
      <c r="S6" s="35">
        <f>MIN(INT(R6*$C$9*2^20/$C$4/1000/256),$C$12)</f>
        <v>11</v>
      </c>
      <c r="U6" s="36">
        <f t="shared" ref="U6:U69" si="15">(S6*256/2^20)*$C$4*1000/$C$9</f>
        <v>17.4560546875</v>
      </c>
      <c r="V6" s="1">
        <f t="shared" ref="V6:V69" si="16">G6-U6/1000</f>
        <v>450.265152640965</v>
      </c>
      <c r="W6" s="37">
        <f t="shared" ref="W6:W69" si="17">G6+U6/1000</f>
        <v>450.30006475034</v>
      </c>
      <c r="X6" s="38">
        <f t="shared" ref="X6:X69" si="18">V6-$C$8/1000</f>
        <v>449.982543945313</v>
      </c>
      <c r="Y6" s="41">
        <f t="shared" ref="Y6:Y69" si="19">W6-$C$8/1000</f>
        <v>450.017456054688</v>
      </c>
      <c r="AA6" s="42">
        <f t="shared" si="2"/>
        <v>1.76515264096469</v>
      </c>
      <c r="AB6" s="43">
        <f t="shared" si="3"/>
        <v>-4.69993524966031</v>
      </c>
      <c r="AC6" s="43">
        <f t="shared" si="4"/>
        <v>1.76515264096469</v>
      </c>
      <c r="AD6" s="44">
        <f t="shared" si="5"/>
        <v>-4.69993524966031</v>
      </c>
    </row>
    <row r="7" ht="15.75" spans="2:30">
      <c r="B7" s="17" t="s">
        <v>28</v>
      </c>
      <c r="C7" s="18" t="s">
        <v>29</v>
      </c>
      <c r="E7" s="14">
        <f t="shared" ref="E7:E70" si="20">E6+1</f>
        <v>2</v>
      </c>
      <c r="F7" s="15"/>
      <c r="G7" s="16">
        <f t="shared" si="6"/>
        <v>0.282608695652174</v>
      </c>
      <c r="H7" s="16" t="str">
        <f t="shared" ref="H7:H70" si="21">$C$9</f>
        <v>4</v>
      </c>
      <c r="I7" s="16">
        <f t="shared" ref="I7:I70" si="22">(G7*H7/$C$4)</f>
        <v>0.0434782608695652</v>
      </c>
      <c r="J7" s="30">
        <f t="shared" si="8"/>
        <v>0</v>
      </c>
      <c r="K7" s="30">
        <f t="shared" si="9"/>
        <v>1</v>
      </c>
      <c r="L7" s="16">
        <f t="shared" ref="L7:L70" si="23">F7*($C$5+$C$6)/10^3</f>
        <v>0</v>
      </c>
      <c r="M7" s="16">
        <f t="shared" ref="M7:M70" si="24">$C$4*J7/H7</f>
        <v>0</v>
      </c>
      <c r="N7" s="16">
        <f t="shared" ref="N7:N70" si="25">$C$4*(J7+1)/H7</f>
        <v>6.5</v>
      </c>
      <c r="O7" s="16">
        <f t="shared" ref="O7:O70" si="26">M7-$C$8/1000</f>
        <v>-0.282608695652174</v>
      </c>
      <c r="P7" s="16">
        <f t="shared" ref="P7:P70" si="27">N7-$C$8/1000</f>
        <v>6.21739130434783</v>
      </c>
      <c r="Q7" s="16">
        <f t="shared" ref="Q7:Q70" si="28">MIN(ABS(F7-O7)*1000,ABS(F7-P7)*1000)</f>
        <v>282.608695652174</v>
      </c>
      <c r="R7" s="34">
        <f t="shared" si="14"/>
        <v>268.478260869565</v>
      </c>
      <c r="S7" s="35">
        <f t="shared" ref="S7:S70" si="29">MIN(INT(R7*$C$9*2^20/$C$4/1000/256),$C$12)</f>
        <v>11</v>
      </c>
      <c r="U7" s="36">
        <f t="shared" si="15"/>
        <v>17.4560546875</v>
      </c>
      <c r="V7" s="1">
        <f t="shared" si="16"/>
        <v>0.265152640964674</v>
      </c>
      <c r="W7" s="37">
        <f t="shared" si="17"/>
        <v>0.300064750339674</v>
      </c>
      <c r="X7" s="38">
        <f t="shared" si="18"/>
        <v>-0.0174560546875</v>
      </c>
      <c r="Y7" s="41">
        <f t="shared" si="19"/>
        <v>0.0174560546875</v>
      </c>
      <c r="AA7" s="42">
        <f t="shared" si="2"/>
        <v>0.265152640964674</v>
      </c>
      <c r="AB7" s="43">
        <f t="shared" si="3"/>
        <v>-6.19993524966033</v>
      </c>
      <c r="AC7" s="43">
        <f t="shared" si="4"/>
        <v>0.265152640964674</v>
      </c>
      <c r="AD7" s="44">
        <f t="shared" si="5"/>
        <v>-6.19993524966033</v>
      </c>
    </row>
    <row r="8" ht="15" spans="2:30">
      <c r="B8" s="19" t="s">
        <v>30</v>
      </c>
      <c r="C8" s="20">
        <f>C4/92*1000</f>
        <v>282.608695652174</v>
      </c>
      <c r="E8" s="14">
        <f t="shared" si="20"/>
        <v>3</v>
      </c>
      <c r="F8" s="15"/>
      <c r="G8" s="16">
        <f t="shared" si="6"/>
        <v>0.282608695652174</v>
      </c>
      <c r="H8" s="16" t="str">
        <f t="shared" si="21"/>
        <v>4</v>
      </c>
      <c r="I8" s="16">
        <f t="shared" si="22"/>
        <v>0.0434782608695652</v>
      </c>
      <c r="J8" s="30">
        <f t="shared" si="8"/>
        <v>0</v>
      </c>
      <c r="K8" s="30">
        <f t="shared" si="9"/>
        <v>1</v>
      </c>
      <c r="L8" s="16">
        <f t="shared" si="23"/>
        <v>0</v>
      </c>
      <c r="M8" s="16">
        <f t="shared" si="24"/>
        <v>0</v>
      </c>
      <c r="N8" s="16">
        <f t="shared" si="25"/>
        <v>6.5</v>
      </c>
      <c r="O8" s="16">
        <f t="shared" si="26"/>
        <v>-0.282608695652174</v>
      </c>
      <c r="P8" s="16">
        <f t="shared" si="27"/>
        <v>6.21739130434783</v>
      </c>
      <c r="Q8" s="16">
        <f t="shared" si="28"/>
        <v>282.608695652174</v>
      </c>
      <c r="R8" s="34">
        <f t="shared" si="14"/>
        <v>268.478260869565</v>
      </c>
      <c r="S8" s="35">
        <f t="shared" si="29"/>
        <v>11</v>
      </c>
      <c r="U8" s="36">
        <f t="shared" si="15"/>
        <v>17.4560546875</v>
      </c>
      <c r="V8" s="1">
        <f t="shared" si="16"/>
        <v>0.265152640964674</v>
      </c>
      <c r="W8" s="37">
        <f t="shared" si="17"/>
        <v>0.300064750339674</v>
      </c>
      <c r="X8" s="38">
        <f t="shared" si="18"/>
        <v>-0.0174560546875</v>
      </c>
      <c r="Y8" s="41">
        <f t="shared" si="19"/>
        <v>0.0174560546875</v>
      </c>
      <c r="AA8" s="42">
        <f t="shared" si="2"/>
        <v>0.265152640964674</v>
      </c>
      <c r="AB8" s="43">
        <f t="shared" si="3"/>
        <v>-6.19993524966033</v>
      </c>
      <c r="AC8" s="43">
        <f t="shared" si="4"/>
        <v>0.265152640964674</v>
      </c>
      <c r="AD8" s="44">
        <f t="shared" si="5"/>
        <v>-6.19993524966033</v>
      </c>
    </row>
    <row r="9" ht="15" customHeight="1" spans="2:30">
      <c r="B9" s="19" t="s">
        <v>31</v>
      </c>
      <c r="C9" s="21" t="str">
        <f>IF(C7="126.33 - 179","12",IF(C7="189.5 - 255","8",IF(C7="252.67 - 340","6",IF(C7="379 - 510","4",IF(C7="758 - 1020","2","ERROR")))))</f>
        <v>4</v>
      </c>
      <c r="E9" s="14">
        <f t="shared" si="20"/>
        <v>4</v>
      </c>
      <c r="F9" s="15"/>
      <c r="G9" s="16">
        <f t="shared" si="6"/>
        <v>0.282608695652174</v>
      </c>
      <c r="H9" s="16" t="str">
        <f t="shared" si="21"/>
        <v>4</v>
      </c>
      <c r="I9" s="16">
        <f t="shared" si="22"/>
        <v>0.0434782608695652</v>
      </c>
      <c r="J9" s="30">
        <f t="shared" si="8"/>
        <v>0</v>
      </c>
      <c r="K9" s="30">
        <f t="shared" si="9"/>
        <v>1</v>
      </c>
      <c r="L9" s="16">
        <f t="shared" si="23"/>
        <v>0</v>
      </c>
      <c r="M9" s="16">
        <f t="shared" si="24"/>
        <v>0</v>
      </c>
      <c r="N9" s="16">
        <f t="shared" si="25"/>
        <v>6.5</v>
      </c>
      <c r="O9" s="16">
        <f t="shared" si="26"/>
        <v>-0.282608695652174</v>
      </c>
      <c r="P9" s="16">
        <f t="shared" si="27"/>
        <v>6.21739130434783</v>
      </c>
      <c r="Q9" s="16">
        <f t="shared" si="28"/>
        <v>282.608695652174</v>
      </c>
      <c r="R9" s="34">
        <f t="shared" si="14"/>
        <v>268.478260869565</v>
      </c>
      <c r="S9" s="35">
        <f t="shared" si="29"/>
        <v>11</v>
      </c>
      <c r="U9" s="36">
        <f t="shared" si="15"/>
        <v>17.4560546875</v>
      </c>
      <c r="V9" s="1">
        <f t="shared" si="16"/>
        <v>0.265152640964674</v>
      </c>
      <c r="W9" s="37">
        <f t="shared" si="17"/>
        <v>0.300064750339674</v>
      </c>
      <c r="X9" s="38">
        <f t="shared" si="18"/>
        <v>-0.0174560546875</v>
      </c>
      <c r="Y9" s="41">
        <f t="shared" si="19"/>
        <v>0.0174560546875</v>
      </c>
      <c r="AA9" s="42">
        <f t="shared" si="2"/>
        <v>0.265152640964674</v>
      </c>
      <c r="AB9" s="43">
        <f t="shared" si="3"/>
        <v>-6.19993524966033</v>
      </c>
      <c r="AC9" s="43">
        <f t="shared" si="4"/>
        <v>0.265152640964674</v>
      </c>
      <c r="AD9" s="44">
        <f t="shared" si="5"/>
        <v>-6.19993524966033</v>
      </c>
    </row>
    <row r="10" ht="15" customHeight="1" spans="2:30">
      <c r="B10" s="22"/>
      <c r="C10" s="23"/>
      <c r="E10" s="14">
        <f t="shared" si="20"/>
        <v>5</v>
      </c>
      <c r="F10" s="15"/>
      <c r="G10" s="16">
        <f t="shared" si="6"/>
        <v>0.282608695652174</v>
      </c>
      <c r="H10" s="16" t="str">
        <f t="shared" si="21"/>
        <v>4</v>
      </c>
      <c r="I10" s="16">
        <f t="shared" si="22"/>
        <v>0.0434782608695652</v>
      </c>
      <c r="J10" s="30">
        <f t="shared" si="8"/>
        <v>0</v>
      </c>
      <c r="K10" s="30">
        <f t="shared" si="9"/>
        <v>1</v>
      </c>
      <c r="L10" s="16">
        <f t="shared" si="23"/>
        <v>0</v>
      </c>
      <c r="M10" s="16">
        <f t="shared" si="24"/>
        <v>0</v>
      </c>
      <c r="N10" s="16">
        <f t="shared" si="25"/>
        <v>6.5</v>
      </c>
      <c r="O10" s="16">
        <f t="shared" si="26"/>
        <v>-0.282608695652174</v>
      </c>
      <c r="P10" s="16">
        <f t="shared" si="27"/>
        <v>6.21739130434783</v>
      </c>
      <c r="Q10" s="16">
        <f t="shared" si="28"/>
        <v>282.608695652174</v>
      </c>
      <c r="R10" s="34">
        <f t="shared" si="14"/>
        <v>268.478260869565</v>
      </c>
      <c r="S10" s="35">
        <f t="shared" si="29"/>
        <v>11</v>
      </c>
      <c r="U10" s="36">
        <f t="shared" si="15"/>
        <v>17.4560546875</v>
      </c>
      <c r="V10" s="1">
        <f t="shared" si="16"/>
        <v>0.265152640964674</v>
      </c>
      <c r="W10" s="37">
        <f t="shared" si="17"/>
        <v>0.300064750339674</v>
      </c>
      <c r="X10" s="38">
        <f t="shared" si="18"/>
        <v>-0.0174560546875</v>
      </c>
      <c r="Y10" s="41">
        <f t="shared" si="19"/>
        <v>0.0174560546875</v>
      </c>
      <c r="AA10" s="42">
        <f t="shared" si="2"/>
        <v>0.265152640964674</v>
      </c>
      <c r="AB10" s="43">
        <f t="shared" si="3"/>
        <v>-6.19993524966033</v>
      </c>
      <c r="AC10" s="43">
        <f t="shared" si="4"/>
        <v>0.265152640964674</v>
      </c>
      <c r="AD10" s="44">
        <f t="shared" si="5"/>
        <v>-6.19993524966033</v>
      </c>
    </row>
    <row r="11" ht="15.75" spans="2:30">
      <c r="B11" s="24" t="s">
        <v>32</v>
      </c>
      <c r="C11" s="25">
        <f>MAX(L:L)</f>
        <v>18</v>
      </c>
      <c r="E11" s="14">
        <f t="shared" si="20"/>
        <v>6</v>
      </c>
      <c r="F11" s="15"/>
      <c r="G11" s="16">
        <f t="shared" si="6"/>
        <v>0.282608695652174</v>
      </c>
      <c r="H11" s="16" t="str">
        <f t="shared" si="21"/>
        <v>4</v>
      </c>
      <c r="I11" s="16">
        <f t="shared" si="22"/>
        <v>0.0434782608695652</v>
      </c>
      <c r="J11" s="30">
        <f t="shared" si="8"/>
        <v>0</v>
      </c>
      <c r="K11" s="30">
        <f t="shared" si="9"/>
        <v>1</v>
      </c>
      <c r="L11" s="16">
        <f t="shared" si="23"/>
        <v>0</v>
      </c>
      <c r="M11" s="16">
        <f t="shared" si="24"/>
        <v>0</v>
      </c>
      <c r="N11" s="16">
        <f t="shared" si="25"/>
        <v>6.5</v>
      </c>
      <c r="O11" s="16">
        <f t="shared" si="26"/>
        <v>-0.282608695652174</v>
      </c>
      <c r="P11" s="16">
        <f t="shared" si="27"/>
        <v>6.21739130434783</v>
      </c>
      <c r="Q11" s="16">
        <f t="shared" si="28"/>
        <v>282.608695652174</v>
      </c>
      <c r="R11" s="34">
        <f t="shared" si="14"/>
        <v>268.478260869565</v>
      </c>
      <c r="S11" s="35">
        <f t="shared" si="29"/>
        <v>11</v>
      </c>
      <c r="U11" s="36">
        <f t="shared" si="15"/>
        <v>17.4560546875</v>
      </c>
      <c r="V11" s="1">
        <f t="shared" si="16"/>
        <v>0.265152640964674</v>
      </c>
      <c r="W11" s="37">
        <f t="shared" si="17"/>
        <v>0.300064750339674</v>
      </c>
      <c r="X11" s="38">
        <f t="shared" si="18"/>
        <v>-0.0174560546875</v>
      </c>
      <c r="Y11" s="41">
        <f t="shared" si="19"/>
        <v>0.0174560546875</v>
      </c>
      <c r="AA11" s="42">
        <f t="shared" si="2"/>
        <v>0.265152640964674</v>
      </c>
      <c r="AB11" s="43">
        <f t="shared" si="3"/>
        <v>-6.19993524966033</v>
      </c>
      <c r="AC11" s="43">
        <f t="shared" si="4"/>
        <v>0.265152640964674</v>
      </c>
      <c r="AD11" s="44">
        <f t="shared" si="5"/>
        <v>-6.19993524966033</v>
      </c>
    </row>
    <row r="12" ht="15.75" spans="2:30">
      <c r="B12" s="26" t="s">
        <v>33</v>
      </c>
      <c r="C12" s="27">
        <f>INT(C11*C9*2^20/C4/1000/256)</f>
        <v>11</v>
      </c>
      <c r="E12" s="14">
        <f t="shared" si="20"/>
        <v>7</v>
      </c>
      <c r="F12" s="15"/>
      <c r="G12" s="16">
        <f t="shared" si="6"/>
        <v>0.282608695652174</v>
      </c>
      <c r="H12" s="16" t="str">
        <f t="shared" si="21"/>
        <v>4</v>
      </c>
      <c r="I12" s="16">
        <f t="shared" si="22"/>
        <v>0.0434782608695652</v>
      </c>
      <c r="J12" s="30">
        <f t="shared" si="8"/>
        <v>0</v>
      </c>
      <c r="K12" s="30">
        <f t="shared" si="9"/>
        <v>1</v>
      </c>
      <c r="L12" s="16">
        <f t="shared" si="23"/>
        <v>0</v>
      </c>
      <c r="M12" s="16">
        <f t="shared" si="24"/>
        <v>0</v>
      </c>
      <c r="N12" s="16">
        <f t="shared" si="25"/>
        <v>6.5</v>
      </c>
      <c r="O12" s="16">
        <f t="shared" si="26"/>
        <v>-0.282608695652174</v>
      </c>
      <c r="P12" s="16">
        <f t="shared" si="27"/>
        <v>6.21739130434783</v>
      </c>
      <c r="Q12" s="16">
        <f t="shared" si="28"/>
        <v>282.608695652174</v>
      </c>
      <c r="R12" s="34">
        <f t="shared" si="14"/>
        <v>268.478260869565</v>
      </c>
      <c r="S12" s="35">
        <f t="shared" si="29"/>
        <v>11</v>
      </c>
      <c r="U12" s="36">
        <f t="shared" si="15"/>
        <v>17.4560546875</v>
      </c>
      <c r="V12" s="1">
        <f t="shared" si="16"/>
        <v>0.265152640964674</v>
      </c>
      <c r="W12" s="37">
        <f t="shared" si="17"/>
        <v>0.300064750339674</v>
      </c>
      <c r="X12" s="38">
        <f t="shared" si="18"/>
        <v>-0.0174560546875</v>
      </c>
      <c r="Y12" s="41">
        <f t="shared" si="19"/>
        <v>0.0174560546875</v>
      </c>
      <c r="AA12" s="42">
        <f t="shared" si="2"/>
        <v>0.265152640964674</v>
      </c>
      <c r="AB12" s="43">
        <f t="shared" si="3"/>
        <v>-6.19993524966033</v>
      </c>
      <c r="AC12" s="43">
        <f t="shared" si="4"/>
        <v>0.265152640964674</v>
      </c>
      <c r="AD12" s="44">
        <f t="shared" si="5"/>
        <v>-6.19993524966033</v>
      </c>
    </row>
    <row r="13" ht="15" spans="2:30">
      <c r="B13" s="28"/>
      <c r="C13" s="1"/>
      <c r="E13" s="14">
        <f t="shared" si="20"/>
        <v>8</v>
      </c>
      <c r="F13" s="15"/>
      <c r="G13" s="16">
        <f t="shared" si="6"/>
        <v>0.282608695652174</v>
      </c>
      <c r="H13" s="16" t="str">
        <f t="shared" si="21"/>
        <v>4</v>
      </c>
      <c r="I13" s="16">
        <f t="shared" si="22"/>
        <v>0.0434782608695652</v>
      </c>
      <c r="J13" s="30">
        <f t="shared" si="8"/>
        <v>0</v>
      </c>
      <c r="K13" s="30">
        <f t="shared" si="9"/>
        <v>1</v>
      </c>
      <c r="L13" s="16">
        <f t="shared" si="23"/>
        <v>0</v>
      </c>
      <c r="M13" s="16">
        <f t="shared" si="24"/>
        <v>0</v>
      </c>
      <c r="N13" s="16">
        <f t="shared" si="25"/>
        <v>6.5</v>
      </c>
      <c r="O13" s="16">
        <f t="shared" si="26"/>
        <v>-0.282608695652174</v>
      </c>
      <c r="P13" s="16">
        <f t="shared" si="27"/>
        <v>6.21739130434783</v>
      </c>
      <c r="Q13" s="16">
        <f t="shared" si="28"/>
        <v>282.608695652174</v>
      </c>
      <c r="R13" s="34">
        <f t="shared" si="14"/>
        <v>268.478260869565</v>
      </c>
      <c r="S13" s="35">
        <f t="shared" si="29"/>
        <v>11</v>
      </c>
      <c r="U13" s="36">
        <f t="shared" si="15"/>
        <v>17.4560546875</v>
      </c>
      <c r="V13" s="1">
        <f t="shared" si="16"/>
        <v>0.265152640964674</v>
      </c>
      <c r="W13" s="37">
        <f t="shared" si="17"/>
        <v>0.300064750339674</v>
      </c>
      <c r="X13" s="38">
        <f t="shared" si="18"/>
        <v>-0.0174560546875</v>
      </c>
      <c r="Y13" s="41">
        <f t="shared" si="19"/>
        <v>0.0174560546875</v>
      </c>
      <c r="AA13" s="42">
        <f t="shared" si="2"/>
        <v>0.265152640964674</v>
      </c>
      <c r="AB13" s="43">
        <f t="shared" si="3"/>
        <v>-6.19993524966033</v>
      </c>
      <c r="AC13" s="43">
        <f t="shared" si="4"/>
        <v>0.265152640964674</v>
      </c>
      <c r="AD13" s="44">
        <f t="shared" si="5"/>
        <v>-6.19993524966033</v>
      </c>
    </row>
    <row r="14" ht="15" spans="2:30">
      <c r="B14" s="28"/>
      <c r="C14" s="1"/>
      <c r="E14" s="14">
        <f t="shared" si="20"/>
        <v>9</v>
      </c>
      <c r="F14" s="15"/>
      <c r="G14" s="16">
        <f t="shared" si="6"/>
        <v>0.282608695652174</v>
      </c>
      <c r="H14" s="16" t="str">
        <f t="shared" si="21"/>
        <v>4</v>
      </c>
      <c r="I14" s="16">
        <f t="shared" si="22"/>
        <v>0.0434782608695652</v>
      </c>
      <c r="J14" s="30">
        <f t="shared" si="8"/>
        <v>0</v>
      </c>
      <c r="K14" s="30">
        <f t="shared" si="9"/>
        <v>1</v>
      </c>
      <c r="L14" s="16">
        <f t="shared" si="23"/>
        <v>0</v>
      </c>
      <c r="M14" s="16">
        <f t="shared" si="24"/>
        <v>0</v>
      </c>
      <c r="N14" s="16">
        <f t="shared" si="25"/>
        <v>6.5</v>
      </c>
      <c r="O14" s="16">
        <f t="shared" si="26"/>
        <v>-0.282608695652174</v>
      </c>
      <c r="P14" s="16">
        <f t="shared" si="27"/>
        <v>6.21739130434783</v>
      </c>
      <c r="Q14" s="16">
        <f t="shared" si="28"/>
        <v>282.608695652174</v>
      </c>
      <c r="R14" s="34">
        <f t="shared" si="14"/>
        <v>268.478260869565</v>
      </c>
      <c r="S14" s="35">
        <f t="shared" si="29"/>
        <v>11</v>
      </c>
      <c r="U14" s="36">
        <f t="shared" si="15"/>
        <v>17.4560546875</v>
      </c>
      <c r="V14" s="1">
        <f t="shared" si="16"/>
        <v>0.265152640964674</v>
      </c>
      <c r="W14" s="37">
        <f t="shared" si="17"/>
        <v>0.300064750339674</v>
      </c>
      <c r="X14" s="38">
        <f t="shared" si="18"/>
        <v>-0.0174560546875</v>
      </c>
      <c r="Y14" s="41">
        <f t="shared" si="19"/>
        <v>0.0174560546875</v>
      </c>
      <c r="AA14" s="42">
        <f t="shared" si="2"/>
        <v>0.265152640964674</v>
      </c>
      <c r="AB14" s="43">
        <f t="shared" si="3"/>
        <v>-6.19993524966033</v>
      </c>
      <c r="AC14" s="43">
        <f t="shared" si="4"/>
        <v>0.265152640964674</v>
      </c>
      <c r="AD14" s="44">
        <f t="shared" si="5"/>
        <v>-6.19993524966033</v>
      </c>
    </row>
    <row r="15" ht="15" spans="5:30">
      <c r="E15" s="14">
        <f t="shared" si="20"/>
        <v>10</v>
      </c>
      <c r="F15" s="15"/>
      <c r="G15" s="16">
        <f t="shared" si="6"/>
        <v>0.282608695652174</v>
      </c>
      <c r="H15" s="16" t="str">
        <f t="shared" si="21"/>
        <v>4</v>
      </c>
      <c r="I15" s="16">
        <f t="shared" si="22"/>
        <v>0.0434782608695652</v>
      </c>
      <c r="J15" s="30">
        <f t="shared" si="8"/>
        <v>0</v>
      </c>
      <c r="K15" s="30">
        <f t="shared" si="9"/>
        <v>1</v>
      </c>
      <c r="L15" s="16">
        <f t="shared" si="23"/>
        <v>0</v>
      </c>
      <c r="M15" s="16">
        <f t="shared" si="24"/>
        <v>0</v>
      </c>
      <c r="N15" s="16">
        <f t="shared" si="25"/>
        <v>6.5</v>
      </c>
      <c r="O15" s="16">
        <f t="shared" si="26"/>
        <v>-0.282608695652174</v>
      </c>
      <c r="P15" s="16">
        <f t="shared" si="27"/>
        <v>6.21739130434783</v>
      </c>
      <c r="Q15" s="16">
        <f t="shared" si="28"/>
        <v>282.608695652174</v>
      </c>
      <c r="R15" s="34">
        <f t="shared" si="14"/>
        <v>268.478260869565</v>
      </c>
      <c r="S15" s="35">
        <f t="shared" si="29"/>
        <v>11</v>
      </c>
      <c r="U15" s="36">
        <f t="shared" si="15"/>
        <v>17.4560546875</v>
      </c>
      <c r="V15" s="1">
        <f t="shared" si="16"/>
        <v>0.265152640964674</v>
      </c>
      <c r="W15" s="37">
        <f t="shared" si="17"/>
        <v>0.300064750339674</v>
      </c>
      <c r="X15" s="38">
        <f t="shared" si="18"/>
        <v>-0.0174560546875</v>
      </c>
      <c r="Y15" s="41">
        <f t="shared" si="19"/>
        <v>0.0174560546875</v>
      </c>
      <c r="AA15" s="42">
        <f t="shared" si="2"/>
        <v>0.265152640964674</v>
      </c>
      <c r="AB15" s="43">
        <f t="shared" si="3"/>
        <v>-6.19993524966033</v>
      </c>
      <c r="AC15" s="43">
        <f t="shared" si="4"/>
        <v>0.265152640964674</v>
      </c>
      <c r="AD15" s="44">
        <f t="shared" si="5"/>
        <v>-6.19993524966033</v>
      </c>
    </row>
    <row r="16" ht="15" spans="5:30">
      <c r="E16" s="14">
        <f t="shared" si="20"/>
        <v>11</v>
      </c>
      <c r="F16" s="15"/>
      <c r="G16" s="16">
        <f t="shared" si="6"/>
        <v>0.282608695652174</v>
      </c>
      <c r="H16" s="16" t="str">
        <f t="shared" si="21"/>
        <v>4</v>
      </c>
      <c r="I16" s="16">
        <f t="shared" si="22"/>
        <v>0.0434782608695652</v>
      </c>
      <c r="J16" s="30">
        <f t="shared" si="8"/>
        <v>0</v>
      </c>
      <c r="K16" s="30">
        <f t="shared" si="9"/>
        <v>1</v>
      </c>
      <c r="L16" s="16">
        <f t="shared" si="23"/>
        <v>0</v>
      </c>
      <c r="M16" s="16">
        <f t="shared" si="24"/>
        <v>0</v>
      </c>
      <c r="N16" s="16">
        <f t="shared" si="25"/>
        <v>6.5</v>
      </c>
      <c r="O16" s="16">
        <f t="shared" si="26"/>
        <v>-0.282608695652174</v>
      </c>
      <c r="P16" s="16">
        <f t="shared" si="27"/>
        <v>6.21739130434783</v>
      </c>
      <c r="Q16" s="16">
        <f t="shared" si="28"/>
        <v>282.608695652174</v>
      </c>
      <c r="R16" s="34">
        <f t="shared" si="14"/>
        <v>268.478260869565</v>
      </c>
      <c r="S16" s="35">
        <f t="shared" si="29"/>
        <v>11</v>
      </c>
      <c r="U16" s="36">
        <f t="shared" si="15"/>
        <v>17.4560546875</v>
      </c>
      <c r="V16" s="1">
        <f t="shared" si="16"/>
        <v>0.265152640964674</v>
      </c>
      <c r="W16" s="37">
        <f t="shared" si="17"/>
        <v>0.300064750339674</v>
      </c>
      <c r="X16" s="38">
        <f t="shared" si="18"/>
        <v>-0.0174560546875</v>
      </c>
      <c r="Y16" s="41">
        <f t="shared" si="19"/>
        <v>0.0174560546875</v>
      </c>
      <c r="AA16" s="42">
        <f t="shared" si="2"/>
        <v>0.265152640964674</v>
      </c>
      <c r="AB16" s="43">
        <f t="shared" si="3"/>
        <v>-6.19993524966033</v>
      </c>
      <c r="AC16" s="43">
        <f t="shared" si="4"/>
        <v>0.265152640964674</v>
      </c>
      <c r="AD16" s="44">
        <f t="shared" si="5"/>
        <v>-6.19993524966033</v>
      </c>
    </row>
    <row r="17" ht="15" spans="5:30">
      <c r="E17" s="14">
        <f t="shared" si="20"/>
        <v>12</v>
      </c>
      <c r="F17" s="15"/>
      <c r="G17" s="16">
        <f t="shared" si="6"/>
        <v>0.282608695652174</v>
      </c>
      <c r="H17" s="16" t="str">
        <f t="shared" si="21"/>
        <v>4</v>
      </c>
      <c r="I17" s="16">
        <f t="shared" si="22"/>
        <v>0.0434782608695652</v>
      </c>
      <c r="J17" s="30">
        <f t="shared" si="8"/>
        <v>0</v>
      </c>
      <c r="K17" s="30">
        <f t="shared" si="9"/>
        <v>1</v>
      </c>
      <c r="L17" s="16">
        <f t="shared" si="23"/>
        <v>0</v>
      </c>
      <c r="M17" s="16">
        <f t="shared" si="24"/>
        <v>0</v>
      </c>
      <c r="N17" s="16">
        <f t="shared" si="25"/>
        <v>6.5</v>
      </c>
      <c r="O17" s="16">
        <f t="shared" si="26"/>
        <v>-0.282608695652174</v>
      </c>
      <c r="P17" s="16">
        <f t="shared" si="27"/>
        <v>6.21739130434783</v>
      </c>
      <c r="Q17" s="16">
        <f t="shared" si="28"/>
        <v>282.608695652174</v>
      </c>
      <c r="R17" s="34">
        <f t="shared" si="14"/>
        <v>268.478260869565</v>
      </c>
      <c r="S17" s="35">
        <f t="shared" si="29"/>
        <v>11</v>
      </c>
      <c r="U17" s="36">
        <f t="shared" si="15"/>
        <v>17.4560546875</v>
      </c>
      <c r="V17" s="1">
        <f t="shared" si="16"/>
        <v>0.265152640964674</v>
      </c>
      <c r="W17" s="37">
        <f t="shared" si="17"/>
        <v>0.300064750339674</v>
      </c>
      <c r="X17" s="38">
        <f t="shared" si="18"/>
        <v>-0.0174560546875</v>
      </c>
      <c r="Y17" s="41">
        <f t="shared" si="19"/>
        <v>0.0174560546875</v>
      </c>
      <c r="AA17" s="42">
        <f t="shared" si="2"/>
        <v>0.265152640964674</v>
      </c>
      <c r="AB17" s="43">
        <f t="shared" si="3"/>
        <v>-6.19993524966033</v>
      </c>
      <c r="AC17" s="43">
        <f t="shared" si="4"/>
        <v>0.265152640964674</v>
      </c>
      <c r="AD17" s="44">
        <f t="shared" si="5"/>
        <v>-6.19993524966033</v>
      </c>
    </row>
    <row r="18" ht="15" spans="5:30">
      <c r="E18" s="14">
        <f t="shared" si="20"/>
        <v>13</v>
      </c>
      <c r="F18" s="15"/>
      <c r="G18" s="16">
        <f t="shared" si="6"/>
        <v>0.282608695652174</v>
      </c>
      <c r="H18" s="16" t="str">
        <f t="shared" si="21"/>
        <v>4</v>
      </c>
      <c r="I18" s="16">
        <f t="shared" si="22"/>
        <v>0.0434782608695652</v>
      </c>
      <c r="J18" s="30">
        <f t="shared" si="8"/>
        <v>0</v>
      </c>
      <c r="K18" s="30">
        <f t="shared" si="9"/>
        <v>1</v>
      </c>
      <c r="L18" s="16">
        <f t="shared" si="23"/>
        <v>0</v>
      </c>
      <c r="M18" s="16">
        <f t="shared" si="24"/>
        <v>0</v>
      </c>
      <c r="N18" s="16">
        <f t="shared" si="25"/>
        <v>6.5</v>
      </c>
      <c r="O18" s="16">
        <f t="shared" si="26"/>
        <v>-0.282608695652174</v>
      </c>
      <c r="P18" s="16">
        <f t="shared" si="27"/>
        <v>6.21739130434783</v>
      </c>
      <c r="Q18" s="16">
        <f t="shared" si="28"/>
        <v>282.608695652174</v>
      </c>
      <c r="R18" s="34">
        <f t="shared" si="14"/>
        <v>268.478260869565</v>
      </c>
      <c r="S18" s="35">
        <f t="shared" si="29"/>
        <v>11</v>
      </c>
      <c r="U18" s="36">
        <f t="shared" si="15"/>
        <v>17.4560546875</v>
      </c>
      <c r="V18" s="1">
        <f t="shared" si="16"/>
        <v>0.265152640964674</v>
      </c>
      <c r="W18" s="37">
        <f t="shared" si="17"/>
        <v>0.300064750339674</v>
      </c>
      <c r="X18" s="38">
        <f t="shared" si="18"/>
        <v>-0.0174560546875</v>
      </c>
      <c r="Y18" s="41">
        <f t="shared" si="19"/>
        <v>0.0174560546875</v>
      </c>
      <c r="AA18" s="42">
        <f t="shared" si="2"/>
        <v>0.265152640964674</v>
      </c>
      <c r="AB18" s="43">
        <f t="shared" si="3"/>
        <v>-6.19993524966033</v>
      </c>
      <c r="AC18" s="43">
        <f t="shared" si="4"/>
        <v>0.265152640964674</v>
      </c>
      <c r="AD18" s="44">
        <f t="shared" si="5"/>
        <v>-6.19993524966033</v>
      </c>
    </row>
    <row r="19" ht="15" spans="5:30">
      <c r="E19" s="14">
        <f t="shared" si="20"/>
        <v>14</v>
      </c>
      <c r="F19" s="15"/>
      <c r="G19" s="16">
        <f t="shared" si="6"/>
        <v>0.282608695652174</v>
      </c>
      <c r="H19" s="16" t="str">
        <f t="shared" si="21"/>
        <v>4</v>
      </c>
      <c r="I19" s="16">
        <f t="shared" si="22"/>
        <v>0.0434782608695652</v>
      </c>
      <c r="J19" s="30">
        <f t="shared" si="8"/>
        <v>0</v>
      </c>
      <c r="K19" s="30">
        <f t="shared" si="9"/>
        <v>1</v>
      </c>
      <c r="L19" s="16">
        <f t="shared" si="23"/>
        <v>0</v>
      </c>
      <c r="M19" s="16">
        <f t="shared" si="24"/>
        <v>0</v>
      </c>
      <c r="N19" s="16">
        <f t="shared" si="25"/>
        <v>6.5</v>
      </c>
      <c r="O19" s="16">
        <f t="shared" si="26"/>
        <v>-0.282608695652174</v>
      </c>
      <c r="P19" s="16">
        <f t="shared" si="27"/>
        <v>6.21739130434783</v>
      </c>
      <c r="Q19" s="16">
        <f t="shared" si="28"/>
        <v>282.608695652174</v>
      </c>
      <c r="R19" s="34">
        <f t="shared" si="14"/>
        <v>268.478260869565</v>
      </c>
      <c r="S19" s="35">
        <f t="shared" si="29"/>
        <v>11</v>
      </c>
      <c r="U19" s="36">
        <f t="shared" si="15"/>
        <v>17.4560546875</v>
      </c>
      <c r="V19" s="1">
        <f t="shared" si="16"/>
        <v>0.265152640964674</v>
      </c>
      <c r="W19" s="37">
        <f t="shared" si="17"/>
        <v>0.300064750339674</v>
      </c>
      <c r="X19" s="38">
        <f t="shared" si="18"/>
        <v>-0.0174560546875</v>
      </c>
      <c r="Y19" s="41">
        <f t="shared" si="19"/>
        <v>0.0174560546875</v>
      </c>
      <c r="AA19" s="42">
        <f t="shared" si="2"/>
        <v>0.265152640964674</v>
      </c>
      <c r="AB19" s="43">
        <f t="shared" si="3"/>
        <v>-6.19993524966033</v>
      </c>
      <c r="AC19" s="43">
        <f t="shared" si="4"/>
        <v>0.265152640964674</v>
      </c>
      <c r="AD19" s="44">
        <f t="shared" si="5"/>
        <v>-6.19993524966033</v>
      </c>
    </row>
    <row r="20" ht="15" spans="5:30">
      <c r="E20" s="14">
        <f t="shared" si="20"/>
        <v>15</v>
      </c>
      <c r="F20" s="15"/>
      <c r="G20" s="16">
        <f t="shared" si="6"/>
        <v>0.282608695652174</v>
      </c>
      <c r="H20" s="16" t="str">
        <f t="shared" si="21"/>
        <v>4</v>
      </c>
      <c r="I20" s="16">
        <f t="shared" si="22"/>
        <v>0.0434782608695652</v>
      </c>
      <c r="J20" s="30">
        <f t="shared" si="8"/>
        <v>0</v>
      </c>
      <c r="K20" s="30">
        <f t="shared" si="9"/>
        <v>1</v>
      </c>
      <c r="L20" s="16">
        <f t="shared" si="23"/>
        <v>0</v>
      </c>
      <c r="M20" s="16">
        <f t="shared" si="24"/>
        <v>0</v>
      </c>
      <c r="N20" s="16">
        <f t="shared" si="25"/>
        <v>6.5</v>
      </c>
      <c r="O20" s="16">
        <f t="shared" si="26"/>
        <v>-0.282608695652174</v>
      </c>
      <c r="P20" s="16">
        <f t="shared" si="27"/>
        <v>6.21739130434783</v>
      </c>
      <c r="Q20" s="16">
        <f t="shared" si="28"/>
        <v>282.608695652174</v>
      </c>
      <c r="R20" s="34">
        <f t="shared" si="14"/>
        <v>268.478260869565</v>
      </c>
      <c r="S20" s="35">
        <f t="shared" si="29"/>
        <v>11</v>
      </c>
      <c r="U20" s="36">
        <f t="shared" si="15"/>
        <v>17.4560546875</v>
      </c>
      <c r="V20" s="1">
        <f t="shared" si="16"/>
        <v>0.265152640964674</v>
      </c>
      <c r="W20" s="37">
        <f t="shared" si="17"/>
        <v>0.300064750339674</v>
      </c>
      <c r="X20" s="38">
        <f t="shared" si="18"/>
        <v>-0.0174560546875</v>
      </c>
      <c r="Y20" s="41">
        <f t="shared" si="19"/>
        <v>0.0174560546875</v>
      </c>
      <c r="AA20" s="42">
        <f t="shared" si="2"/>
        <v>0.265152640964674</v>
      </c>
      <c r="AB20" s="43">
        <f t="shared" si="3"/>
        <v>-6.19993524966033</v>
      </c>
      <c r="AC20" s="43">
        <f t="shared" si="4"/>
        <v>0.265152640964674</v>
      </c>
      <c r="AD20" s="44">
        <f t="shared" si="5"/>
        <v>-6.19993524966033</v>
      </c>
    </row>
    <row r="21" ht="15" spans="5:30">
      <c r="E21" s="14">
        <f t="shared" si="20"/>
        <v>16</v>
      </c>
      <c r="F21" s="15"/>
      <c r="G21" s="16">
        <f t="shared" si="6"/>
        <v>0.282608695652174</v>
      </c>
      <c r="H21" s="16" t="str">
        <f t="shared" si="21"/>
        <v>4</v>
      </c>
      <c r="I21" s="16">
        <f t="shared" si="22"/>
        <v>0.0434782608695652</v>
      </c>
      <c r="J21" s="30">
        <f t="shared" si="8"/>
        <v>0</v>
      </c>
      <c r="K21" s="30">
        <f t="shared" si="9"/>
        <v>1</v>
      </c>
      <c r="L21" s="16">
        <f t="shared" si="23"/>
        <v>0</v>
      </c>
      <c r="M21" s="16">
        <f t="shared" si="24"/>
        <v>0</v>
      </c>
      <c r="N21" s="16">
        <f t="shared" si="25"/>
        <v>6.5</v>
      </c>
      <c r="O21" s="16">
        <f t="shared" si="26"/>
        <v>-0.282608695652174</v>
      </c>
      <c r="P21" s="16">
        <f t="shared" si="27"/>
        <v>6.21739130434783</v>
      </c>
      <c r="Q21" s="16">
        <f t="shared" si="28"/>
        <v>282.608695652174</v>
      </c>
      <c r="R21" s="34">
        <f t="shared" si="14"/>
        <v>268.478260869565</v>
      </c>
      <c r="S21" s="35">
        <f t="shared" si="29"/>
        <v>11</v>
      </c>
      <c r="U21" s="36">
        <f t="shared" si="15"/>
        <v>17.4560546875</v>
      </c>
      <c r="V21" s="1">
        <f t="shared" si="16"/>
        <v>0.265152640964674</v>
      </c>
      <c r="W21" s="37">
        <f t="shared" si="17"/>
        <v>0.300064750339674</v>
      </c>
      <c r="X21" s="38">
        <f t="shared" si="18"/>
        <v>-0.0174560546875</v>
      </c>
      <c r="Y21" s="41">
        <f t="shared" si="19"/>
        <v>0.0174560546875</v>
      </c>
      <c r="AA21" s="42">
        <f t="shared" si="2"/>
        <v>0.265152640964674</v>
      </c>
      <c r="AB21" s="43">
        <f t="shared" si="3"/>
        <v>-6.19993524966033</v>
      </c>
      <c r="AC21" s="43">
        <f t="shared" si="4"/>
        <v>0.265152640964674</v>
      </c>
      <c r="AD21" s="44">
        <f t="shared" si="5"/>
        <v>-6.19993524966033</v>
      </c>
    </row>
    <row r="22" ht="15" spans="5:30">
      <c r="E22" s="14">
        <f t="shared" si="20"/>
        <v>17</v>
      </c>
      <c r="F22" s="15"/>
      <c r="G22" s="16">
        <f t="shared" si="6"/>
        <v>0.282608695652174</v>
      </c>
      <c r="H22" s="16" t="str">
        <f t="shared" si="21"/>
        <v>4</v>
      </c>
      <c r="I22" s="16">
        <f t="shared" si="22"/>
        <v>0.0434782608695652</v>
      </c>
      <c r="J22" s="30">
        <f t="shared" si="8"/>
        <v>0</v>
      </c>
      <c r="K22" s="30">
        <f t="shared" si="9"/>
        <v>1</v>
      </c>
      <c r="L22" s="16">
        <f t="shared" si="23"/>
        <v>0</v>
      </c>
      <c r="M22" s="16">
        <f t="shared" si="24"/>
        <v>0</v>
      </c>
      <c r="N22" s="16">
        <f t="shared" si="25"/>
        <v>6.5</v>
      </c>
      <c r="O22" s="16">
        <f t="shared" si="26"/>
        <v>-0.282608695652174</v>
      </c>
      <c r="P22" s="16">
        <f t="shared" si="27"/>
        <v>6.21739130434783</v>
      </c>
      <c r="Q22" s="16">
        <f t="shared" si="28"/>
        <v>282.608695652174</v>
      </c>
      <c r="R22" s="34">
        <f t="shared" si="14"/>
        <v>268.478260869565</v>
      </c>
      <c r="S22" s="35">
        <f t="shared" si="29"/>
        <v>11</v>
      </c>
      <c r="U22" s="36">
        <f t="shared" si="15"/>
        <v>17.4560546875</v>
      </c>
      <c r="V22" s="1">
        <f t="shared" si="16"/>
        <v>0.265152640964674</v>
      </c>
      <c r="W22" s="37">
        <f t="shared" si="17"/>
        <v>0.300064750339674</v>
      </c>
      <c r="X22" s="38">
        <f t="shared" si="18"/>
        <v>-0.0174560546875</v>
      </c>
      <c r="Y22" s="41">
        <f t="shared" si="19"/>
        <v>0.0174560546875</v>
      </c>
      <c r="AA22" s="42">
        <f t="shared" si="2"/>
        <v>0.265152640964674</v>
      </c>
      <c r="AB22" s="43">
        <f t="shared" si="3"/>
        <v>-6.19993524966033</v>
      </c>
      <c r="AC22" s="43">
        <f t="shared" si="4"/>
        <v>0.265152640964674</v>
      </c>
      <c r="AD22" s="44">
        <f t="shared" si="5"/>
        <v>-6.19993524966033</v>
      </c>
    </row>
    <row r="23" ht="15" spans="5:30">
      <c r="E23" s="14">
        <f t="shared" si="20"/>
        <v>18</v>
      </c>
      <c r="F23" s="15"/>
      <c r="G23" s="16">
        <f t="shared" si="6"/>
        <v>0.282608695652174</v>
      </c>
      <c r="H23" s="16" t="str">
        <f t="shared" si="21"/>
        <v>4</v>
      </c>
      <c r="I23" s="16">
        <f t="shared" si="22"/>
        <v>0.0434782608695652</v>
      </c>
      <c r="J23" s="30">
        <f t="shared" si="8"/>
        <v>0</v>
      </c>
      <c r="K23" s="30">
        <f t="shared" si="9"/>
        <v>1</v>
      </c>
      <c r="L23" s="16">
        <f t="shared" si="23"/>
        <v>0</v>
      </c>
      <c r="M23" s="16">
        <f t="shared" si="24"/>
        <v>0</v>
      </c>
      <c r="N23" s="16">
        <f t="shared" si="25"/>
        <v>6.5</v>
      </c>
      <c r="O23" s="16">
        <f t="shared" si="26"/>
        <v>-0.282608695652174</v>
      </c>
      <c r="P23" s="16">
        <f t="shared" si="27"/>
        <v>6.21739130434783</v>
      </c>
      <c r="Q23" s="16">
        <f t="shared" si="28"/>
        <v>282.608695652174</v>
      </c>
      <c r="R23" s="34">
        <f t="shared" si="14"/>
        <v>268.478260869565</v>
      </c>
      <c r="S23" s="35">
        <f t="shared" si="29"/>
        <v>11</v>
      </c>
      <c r="U23" s="36">
        <f t="shared" si="15"/>
        <v>17.4560546875</v>
      </c>
      <c r="V23" s="1">
        <f t="shared" si="16"/>
        <v>0.265152640964674</v>
      </c>
      <c r="W23" s="37">
        <f t="shared" si="17"/>
        <v>0.300064750339674</v>
      </c>
      <c r="X23" s="38">
        <f t="shared" si="18"/>
        <v>-0.0174560546875</v>
      </c>
      <c r="Y23" s="41">
        <f t="shared" si="19"/>
        <v>0.0174560546875</v>
      </c>
      <c r="AA23" s="42">
        <f t="shared" si="2"/>
        <v>0.265152640964674</v>
      </c>
      <c r="AB23" s="43">
        <f t="shared" si="3"/>
        <v>-6.19993524966033</v>
      </c>
      <c r="AC23" s="43">
        <f t="shared" si="4"/>
        <v>0.265152640964674</v>
      </c>
      <c r="AD23" s="44">
        <f t="shared" si="5"/>
        <v>-6.19993524966033</v>
      </c>
    </row>
    <row r="24" ht="15" spans="5:30">
      <c r="E24" s="14">
        <f t="shared" si="20"/>
        <v>19</v>
      </c>
      <c r="F24" s="15"/>
      <c r="G24" s="16">
        <f t="shared" si="6"/>
        <v>0.282608695652174</v>
      </c>
      <c r="H24" s="16" t="str">
        <f t="shared" si="21"/>
        <v>4</v>
      </c>
      <c r="I24" s="16">
        <f t="shared" si="22"/>
        <v>0.0434782608695652</v>
      </c>
      <c r="J24" s="30">
        <f t="shared" si="8"/>
        <v>0</v>
      </c>
      <c r="K24" s="30">
        <f t="shared" si="9"/>
        <v>1</v>
      </c>
      <c r="L24" s="16">
        <f t="shared" si="23"/>
        <v>0</v>
      </c>
      <c r="M24" s="16">
        <f t="shared" si="24"/>
        <v>0</v>
      </c>
      <c r="N24" s="16">
        <f t="shared" si="25"/>
        <v>6.5</v>
      </c>
      <c r="O24" s="16">
        <f t="shared" si="26"/>
        <v>-0.282608695652174</v>
      </c>
      <c r="P24" s="16">
        <f t="shared" si="27"/>
        <v>6.21739130434783</v>
      </c>
      <c r="Q24" s="16">
        <f t="shared" si="28"/>
        <v>282.608695652174</v>
      </c>
      <c r="R24" s="34">
        <f t="shared" si="14"/>
        <v>268.478260869565</v>
      </c>
      <c r="S24" s="35">
        <f t="shared" si="29"/>
        <v>11</v>
      </c>
      <c r="U24" s="36">
        <f t="shared" si="15"/>
        <v>17.4560546875</v>
      </c>
      <c r="V24" s="1">
        <f t="shared" si="16"/>
        <v>0.265152640964674</v>
      </c>
      <c r="W24" s="37">
        <f t="shared" si="17"/>
        <v>0.300064750339674</v>
      </c>
      <c r="X24" s="38">
        <f t="shared" si="18"/>
        <v>-0.0174560546875</v>
      </c>
      <c r="Y24" s="41">
        <f t="shared" si="19"/>
        <v>0.0174560546875</v>
      </c>
      <c r="AA24" s="42">
        <f t="shared" si="2"/>
        <v>0.265152640964674</v>
      </c>
      <c r="AB24" s="43">
        <f t="shared" si="3"/>
        <v>-6.19993524966033</v>
      </c>
      <c r="AC24" s="43">
        <f t="shared" si="4"/>
        <v>0.265152640964674</v>
      </c>
      <c r="AD24" s="44">
        <f t="shared" si="5"/>
        <v>-6.19993524966033</v>
      </c>
    </row>
    <row r="25" ht="15" spans="5:30">
      <c r="E25" s="14">
        <f t="shared" si="20"/>
        <v>20</v>
      </c>
      <c r="F25" s="15"/>
      <c r="G25" s="16">
        <f t="shared" si="6"/>
        <v>0.282608695652174</v>
      </c>
      <c r="H25" s="16" t="str">
        <f t="shared" si="21"/>
        <v>4</v>
      </c>
      <c r="I25" s="16">
        <f t="shared" si="22"/>
        <v>0.0434782608695652</v>
      </c>
      <c r="J25" s="30">
        <f t="shared" si="8"/>
        <v>0</v>
      </c>
      <c r="K25" s="30">
        <f t="shared" si="9"/>
        <v>1</v>
      </c>
      <c r="L25" s="16">
        <f t="shared" si="23"/>
        <v>0</v>
      </c>
      <c r="M25" s="16">
        <f t="shared" si="24"/>
        <v>0</v>
      </c>
      <c r="N25" s="16">
        <f t="shared" si="25"/>
        <v>6.5</v>
      </c>
      <c r="O25" s="16">
        <f t="shared" si="26"/>
        <v>-0.282608695652174</v>
      </c>
      <c r="P25" s="16">
        <f t="shared" si="27"/>
        <v>6.21739130434783</v>
      </c>
      <c r="Q25" s="16">
        <f t="shared" si="28"/>
        <v>282.608695652174</v>
      </c>
      <c r="R25" s="34">
        <f t="shared" si="14"/>
        <v>268.478260869565</v>
      </c>
      <c r="S25" s="35">
        <f t="shared" si="29"/>
        <v>11</v>
      </c>
      <c r="U25" s="36">
        <f t="shared" si="15"/>
        <v>17.4560546875</v>
      </c>
      <c r="V25" s="1">
        <f t="shared" si="16"/>
        <v>0.265152640964674</v>
      </c>
      <c r="W25" s="37">
        <f t="shared" si="17"/>
        <v>0.300064750339674</v>
      </c>
      <c r="X25" s="38">
        <f t="shared" si="18"/>
        <v>-0.0174560546875</v>
      </c>
      <c r="Y25" s="41">
        <f t="shared" si="19"/>
        <v>0.0174560546875</v>
      </c>
      <c r="AA25" s="42">
        <f t="shared" si="2"/>
        <v>0.265152640964674</v>
      </c>
      <c r="AB25" s="43">
        <f t="shared" si="3"/>
        <v>-6.19993524966033</v>
      </c>
      <c r="AC25" s="43">
        <f t="shared" si="4"/>
        <v>0.265152640964674</v>
      </c>
      <c r="AD25" s="44">
        <f t="shared" si="5"/>
        <v>-6.19993524966033</v>
      </c>
    </row>
    <row r="26" ht="15" spans="5:30">
      <c r="E26" s="14">
        <f t="shared" si="20"/>
        <v>21</v>
      </c>
      <c r="F26" s="15"/>
      <c r="G26" s="16">
        <f t="shared" si="6"/>
        <v>0.282608695652174</v>
      </c>
      <c r="H26" s="16" t="str">
        <f t="shared" si="21"/>
        <v>4</v>
      </c>
      <c r="I26" s="16">
        <f t="shared" si="22"/>
        <v>0.0434782608695652</v>
      </c>
      <c r="J26" s="30">
        <f t="shared" si="8"/>
        <v>0</v>
      </c>
      <c r="K26" s="30">
        <f t="shared" si="9"/>
        <v>1</v>
      </c>
      <c r="L26" s="16">
        <f t="shared" si="23"/>
        <v>0</v>
      </c>
      <c r="M26" s="16">
        <f t="shared" si="24"/>
        <v>0</v>
      </c>
      <c r="N26" s="16">
        <f t="shared" si="25"/>
        <v>6.5</v>
      </c>
      <c r="O26" s="16">
        <f t="shared" si="26"/>
        <v>-0.282608695652174</v>
      </c>
      <c r="P26" s="16">
        <f t="shared" si="27"/>
        <v>6.21739130434783</v>
      </c>
      <c r="Q26" s="16">
        <f t="shared" si="28"/>
        <v>282.608695652174</v>
      </c>
      <c r="R26" s="34">
        <f t="shared" si="14"/>
        <v>268.478260869565</v>
      </c>
      <c r="S26" s="35">
        <f t="shared" si="29"/>
        <v>11</v>
      </c>
      <c r="U26" s="36">
        <f t="shared" si="15"/>
        <v>17.4560546875</v>
      </c>
      <c r="V26" s="1">
        <f t="shared" si="16"/>
        <v>0.265152640964674</v>
      </c>
      <c r="W26" s="37">
        <f t="shared" si="17"/>
        <v>0.300064750339674</v>
      </c>
      <c r="X26" s="38">
        <f t="shared" si="18"/>
        <v>-0.0174560546875</v>
      </c>
      <c r="Y26" s="41">
        <f t="shared" si="19"/>
        <v>0.0174560546875</v>
      </c>
      <c r="AA26" s="42">
        <f t="shared" si="2"/>
        <v>0.265152640964674</v>
      </c>
      <c r="AB26" s="43">
        <f t="shared" si="3"/>
        <v>-6.19993524966033</v>
      </c>
      <c r="AC26" s="43">
        <f t="shared" si="4"/>
        <v>0.265152640964674</v>
      </c>
      <c r="AD26" s="44">
        <f t="shared" si="5"/>
        <v>-6.19993524966033</v>
      </c>
    </row>
    <row r="27" ht="15" spans="5:30">
      <c r="E27" s="14">
        <f t="shared" si="20"/>
        <v>22</v>
      </c>
      <c r="F27" s="15"/>
      <c r="G27" s="16">
        <f t="shared" si="6"/>
        <v>0.282608695652174</v>
      </c>
      <c r="H27" s="16" t="str">
        <f t="shared" si="21"/>
        <v>4</v>
      </c>
      <c r="I27" s="16">
        <f t="shared" si="22"/>
        <v>0.0434782608695652</v>
      </c>
      <c r="J27" s="30">
        <f t="shared" si="8"/>
        <v>0</v>
      </c>
      <c r="K27" s="30">
        <f t="shared" si="9"/>
        <v>1</v>
      </c>
      <c r="L27" s="16">
        <f t="shared" si="23"/>
        <v>0</v>
      </c>
      <c r="M27" s="16">
        <f t="shared" si="24"/>
        <v>0</v>
      </c>
      <c r="N27" s="16">
        <f t="shared" si="25"/>
        <v>6.5</v>
      </c>
      <c r="O27" s="16">
        <f t="shared" si="26"/>
        <v>-0.282608695652174</v>
      </c>
      <c r="P27" s="16">
        <f t="shared" si="27"/>
        <v>6.21739130434783</v>
      </c>
      <c r="Q27" s="16">
        <f t="shared" si="28"/>
        <v>282.608695652174</v>
      </c>
      <c r="R27" s="34">
        <f t="shared" si="14"/>
        <v>268.478260869565</v>
      </c>
      <c r="S27" s="35">
        <f t="shared" si="29"/>
        <v>11</v>
      </c>
      <c r="U27" s="36">
        <f t="shared" si="15"/>
        <v>17.4560546875</v>
      </c>
      <c r="V27" s="1">
        <f t="shared" si="16"/>
        <v>0.265152640964674</v>
      </c>
      <c r="W27" s="37">
        <f t="shared" si="17"/>
        <v>0.300064750339674</v>
      </c>
      <c r="X27" s="38">
        <f t="shared" si="18"/>
        <v>-0.0174560546875</v>
      </c>
      <c r="Y27" s="41">
        <f t="shared" si="19"/>
        <v>0.0174560546875</v>
      </c>
      <c r="AA27" s="42">
        <f t="shared" si="2"/>
        <v>0.265152640964674</v>
      </c>
      <c r="AB27" s="43">
        <f t="shared" si="3"/>
        <v>-6.19993524966033</v>
      </c>
      <c r="AC27" s="43">
        <f t="shared" si="4"/>
        <v>0.265152640964674</v>
      </c>
      <c r="AD27" s="44">
        <f t="shared" si="5"/>
        <v>-6.19993524966033</v>
      </c>
    </row>
    <row r="28" ht="15" spans="5:30">
      <c r="E28" s="14">
        <f t="shared" si="20"/>
        <v>23</v>
      </c>
      <c r="F28" s="15"/>
      <c r="G28" s="16">
        <f t="shared" si="6"/>
        <v>0.282608695652174</v>
      </c>
      <c r="H28" s="16" t="str">
        <f t="shared" si="21"/>
        <v>4</v>
      </c>
      <c r="I28" s="16">
        <f t="shared" si="22"/>
        <v>0.0434782608695652</v>
      </c>
      <c r="J28" s="30">
        <f t="shared" si="8"/>
        <v>0</v>
      </c>
      <c r="K28" s="30">
        <f t="shared" si="9"/>
        <v>1</v>
      </c>
      <c r="L28" s="16">
        <f t="shared" si="23"/>
        <v>0</v>
      </c>
      <c r="M28" s="16">
        <f t="shared" si="24"/>
        <v>0</v>
      </c>
      <c r="N28" s="16">
        <f t="shared" si="25"/>
        <v>6.5</v>
      </c>
      <c r="O28" s="16">
        <f t="shared" si="26"/>
        <v>-0.282608695652174</v>
      </c>
      <c r="P28" s="16">
        <f t="shared" si="27"/>
        <v>6.21739130434783</v>
      </c>
      <c r="Q28" s="16">
        <f t="shared" si="28"/>
        <v>282.608695652174</v>
      </c>
      <c r="R28" s="34">
        <f t="shared" si="14"/>
        <v>268.478260869565</v>
      </c>
      <c r="S28" s="35">
        <f t="shared" si="29"/>
        <v>11</v>
      </c>
      <c r="U28" s="36">
        <f t="shared" si="15"/>
        <v>17.4560546875</v>
      </c>
      <c r="V28" s="1">
        <f t="shared" si="16"/>
        <v>0.265152640964674</v>
      </c>
      <c r="W28" s="37">
        <f t="shared" si="17"/>
        <v>0.300064750339674</v>
      </c>
      <c r="X28" s="38">
        <f t="shared" si="18"/>
        <v>-0.0174560546875</v>
      </c>
      <c r="Y28" s="41">
        <f t="shared" si="19"/>
        <v>0.0174560546875</v>
      </c>
      <c r="AA28" s="42">
        <f t="shared" si="2"/>
        <v>0.265152640964674</v>
      </c>
      <c r="AB28" s="43">
        <f t="shared" si="3"/>
        <v>-6.19993524966033</v>
      </c>
      <c r="AC28" s="43">
        <f t="shared" si="4"/>
        <v>0.265152640964674</v>
      </c>
      <c r="AD28" s="44">
        <f t="shared" si="5"/>
        <v>-6.19993524966033</v>
      </c>
    </row>
    <row r="29" ht="15" spans="5:30">
      <c r="E29" s="14">
        <f t="shared" si="20"/>
        <v>24</v>
      </c>
      <c r="F29" s="15"/>
      <c r="G29" s="16">
        <f t="shared" si="6"/>
        <v>0.282608695652174</v>
      </c>
      <c r="H29" s="16" t="str">
        <f t="shared" si="21"/>
        <v>4</v>
      </c>
      <c r="I29" s="16">
        <f t="shared" si="22"/>
        <v>0.0434782608695652</v>
      </c>
      <c r="J29" s="30">
        <f t="shared" si="8"/>
        <v>0</v>
      </c>
      <c r="K29" s="30">
        <f t="shared" si="9"/>
        <v>1</v>
      </c>
      <c r="L29" s="16">
        <f t="shared" si="23"/>
        <v>0</v>
      </c>
      <c r="M29" s="16">
        <f t="shared" si="24"/>
        <v>0</v>
      </c>
      <c r="N29" s="16">
        <f t="shared" si="25"/>
        <v>6.5</v>
      </c>
      <c r="O29" s="16">
        <f t="shared" si="26"/>
        <v>-0.282608695652174</v>
      </c>
      <c r="P29" s="16">
        <f t="shared" si="27"/>
        <v>6.21739130434783</v>
      </c>
      <c r="Q29" s="16">
        <f t="shared" si="28"/>
        <v>282.608695652174</v>
      </c>
      <c r="R29" s="34">
        <f t="shared" si="14"/>
        <v>268.478260869565</v>
      </c>
      <c r="S29" s="35">
        <f t="shared" si="29"/>
        <v>11</v>
      </c>
      <c r="U29" s="36">
        <f t="shared" si="15"/>
        <v>17.4560546875</v>
      </c>
      <c r="V29" s="1">
        <f t="shared" si="16"/>
        <v>0.265152640964674</v>
      </c>
      <c r="W29" s="37">
        <f t="shared" si="17"/>
        <v>0.300064750339674</v>
      </c>
      <c r="X29" s="38">
        <f t="shared" si="18"/>
        <v>-0.0174560546875</v>
      </c>
      <c r="Y29" s="41">
        <f t="shared" si="19"/>
        <v>0.0174560546875</v>
      </c>
      <c r="AA29" s="42">
        <f t="shared" si="2"/>
        <v>0.265152640964674</v>
      </c>
      <c r="AB29" s="43">
        <f t="shared" si="3"/>
        <v>-6.19993524966033</v>
      </c>
      <c r="AC29" s="43">
        <f t="shared" si="4"/>
        <v>0.265152640964674</v>
      </c>
      <c r="AD29" s="44">
        <f t="shared" si="5"/>
        <v>-6.19993524966033</v>
      </c>
    </row>
    <row r="30" ht="15" spans="5:30">
      <c r="E30" s="14">
        <f t="shared" si="20"/>
        <v>25</v>
      </c>
      <c r="F30" s="15"/>
      <c r="G30" s="16">
        <f t="shared" si="6"/>
        <v>0.282608695652174</v>
      </c>
      <c r="H30" s="16" t="str">
        <f t="shared" si="21"/>
        <v>4</v>
      </c>
      <c r="I30" s="16">
        <f t="shared" si="22"/>
        <v>0.0434782608695652</v>
      </c>
      <c r="J30" s="30">
        <f t="shared" si="8"/>
        <v>0</v>
      </c>
      <c r="K30" s="30">
        <f t="shared" si="9"/>
        <v>1</v>
      </c>
      <c r="L30" s="16">
        <f t="shared" si="23"/>
        <v>0</v>
      </c>
      <c r="M30" s="16">
        <f t="shared" si="24"/>
        <v>0</v>
      </c>
      <c r="N30" s="16">
        <f t="shared" si="25"/>
        <v>6.5</v>
      </c>
      <c r="O30" s="16">
        <f t="shared" si="26"/>
        <v>-0.282608695652174</v>
      </c>
      <c r="P30" s="16">
        <f t="shared" si="27"/>
        <v>6.21739130434783</v>
      </c>
      <c r="Q30" s="16">
        <f t="shared" si="28"/>
        <v>282.608695652174</v>
      </c>
      <c r="R30" s="34">
        <f t="shared" si="14"/>
        <v>268.478260869565</v>
      </c>
      <c r="S30" s="35">
        <f t="shared" si="29"/>
        <v>11</v>
      </c>
      <c r="U30" s="36">
        <f t="shared" si="15"/>
        <v>17.4560546875</v>
      </c>
      <c r="V30" s="1">
        <f t="shared" si="16"/>
        <v>0.265152640964674</v>
      </c>
      <c r="W30" s="37">
        <f t="shared" si="17"/>
        <v>0.300064750339674</v>
      </c>
      <c r="X30" s="38">
        <f t="shared" si="18"/>
        <v>-0.0174560546875</v>
      </c>
      <c r="Y30" s="41">
        <f t="shared" si="19"/>
        <v>0.0174560546875</v>
      </c>
      <c r="AA30" s="42">
        <f t="shared" si="2"/>
        <v>0.265152640964674</v>
      </c>
      <c r="AB30" s="43">
        <f t="shared" si="3"/>
        <v>-6.19993524966033</v>
      </c>
      <c r="AC30" s="43">
        <f t="shared" si="4"/>
        <v>0.265152640964674</v>
      </c>
      <c r="AD30" s="44">
        <f t="shared" si="5"/>
        <v>-6.19993524966033</v>
      </c>
    </row>
    <row r="31" ht="15" spans="5:30">
      <c r="E31" s="14">
        <f t="shared" si="20"/>
        <v>26</v>
      </c>
      <c r="F31" s="15"/>
      <c r="G31" s="16">
        <f t="shared" si="6"/>
        <v>0.282608695652174</v>
      </c>
      <c r="H31" s="16" t="str">
        <f t="shared" si="21"/>
        <v>4</v>
      </c>
      <c r="I31" s="16">
        <f t="shared" si="22"/>
        <v>0.0434782608695652</v>
      </c>
      <c r="J31" s="30">
        <f t="shared" si="8"/>
        <v>0</v>
      </c>
      <c r="K31" s="30">
        <f t="shared" si="9"/>
        <v>1</v>
      </c>
      <c r="L31" s="16">
        <f t="shared" si="23"/>
        <v>0</v>
      </c>
      <c r="M31" s="16">
        <f t="shared" si="24"/>
        <v>0</v>
      </c>
      <c r="N31" s="16">
        <f t="shared" si="25"/>
        <v>6.5</v>
      </c>
      <c r="O31" s="16">
        <f t="shared" si="26"/>
        <v>-0.282608695652174</v>
      </c>
      <c r="P31" s="16">
        <f t="shared" si="27"/>
        <v>6.21739130434783</v>
      </c>
      <c r="Q31" s="16">
        <f t="shared" si="28"/>
        <v>282.608695652174</v>
      </c>
      <c r="R31" s="34">
        <f t="shared" si="14"/>
        <v>268.478260869565</v>
      </c>
      <c r="S31" s="35">
        <f t="shared" si="29"/>
        <v>11</v>
      </c>
      <c r="U31" s="36">
        <f t="shared" si="15"/>
        <v>17.4560546875</v>
      </c>
      <c r="V31" s="1">
        <f t="shared" si="16"/>
        <v>0.265152640964674</v>
      </c>
      <c r="W31" s="37">
        <f t="shared" si="17"/>
        <v>0.300064750339674</v>
      </c>
      <c r="X31" s="38">
        <f t="shared" si="18"/>
        <v>-0.0174560546875</v>
      </c>
      <c r="Y31" s="41">
        <f t="shared" si="19"/>
        <v>0.0174560546875</v>
      </c>
      <c r="AA31" s="42">
        <f t="shared" si="2"/>
        <v>0.265152640964674</v>
      </c>
      <c r="AB31" s="43">
        <f t="shared" si="3"/>
        <v>-6.19993524966033</v>
      </c>
      <c r="AC31" s="43">
        <f t="shared" si="4"/>
        <v>0.265152640964674</v>
      </c>
      <c r="AD31" s="44">
        <f t="shared" si="5"/>
        <v>-6.19993524966033</v>
      </c>
    </row>
    <row r="32" ht="15" spans="5:30">
      <c r="E32" s="14">
        <f t="shared" si="20"/>
        <v>27</v>
      </c>
      <c r="F32" s="15"/>
      <c r="G32" s="16">
        <f t="shared" si="6"/>
        <v>0.282608695652174</v>
      </c>
      <c r="H32" s="16" t="str">
        <f t="shared" si="21"/>
        <v>4</v>
      </c>
      <c r="I32" s="16">
        <f t="shared" si="22"/>
        <v>0.0434782608695652</v>
      </c>
      <c r="J32" s="30">
        <f t="shared" si="8"/>
        <v>0</v>
      </c>
      <c r="K32" s="30">
        <f t="shared" si="9"/>
        <v>1</v>
      </c>
      <c r="L32" s="16">
        <f t="shared" si="23"/>
        <v>0</v>
      </c>
      <c r="M32" s="16">
        <f t="shared" si="24"/>
        <v>0</v>
      </c>
      <c r="N32" s="16">
        <f t="shared" si="25"/>
        <v>6.5</v>
      </c>
      <c r="O32" s="16">
        <f t="shared" si="26"/>
        <v>-0.282608695652174</v>
      </c>
      <c r="P32" s="16">
        <f t="shared" si="27"/>
        <v>6.21739130434783</v>
      </c>
      <c r="Q32" s="16">
        <f t="shared" si="28"/>
        <v>282.608695652174</v>
      </c>
      <c r="R32" s="34">
        <f t="shared" si="14"/>
        <v>268.478260869565</v>
      </c>
      <c r="S32" s="35">
        <f t="shared" si="29"/>
        <v>11</v>
      </c>
      <c r="U32" s="36">
        <f t="shared" si="15"/>
        <v>17.4560546875</v>
      </c>
      <c r="V32" s="1">
        <f t="shared" si="16"/>
        <v>0.265152640964674</v>
      </c>
      <c r="W32" s="37">
        <f t="shared" si="17"/>
        <v>0.300064750339674</v>
      </c>
      <c r="X32" s="38">
        <f t="shared" si="18"/>
        <v>-0.0174560546875</v>
      </c>
      <c r="Y32" s="41">
        <f t="shared" si="19"/>
        <v>0.0174560546875</v>
      </c>
      <c r="AA32" s="42">
        <f t="shared" si="2"/>
        <v>0.265152640964674</v>
      </c>
      <c r="AB32" s="43">
        <f t="shared" si="3"/>
        <v>-6.19993524966033</v>
      </c>
      <c r="AC32" s="43">
        <f t="shared" si="4"/>
        <v>0.265152640964674</v>
      </c>
      <c r="AD32" s="44">
        <f t="shared" si="5"/>
        <v>-6.19993524966033</v>
      </c>
    </row>
    <row r="33" ht="15" spans="5:30">
      <c r="E33" s="14">
        <f t="shared" si="20"/>
        <v>28</v>
      </c>
      <c r="F33" s="15"/>
      <c r="G33" s="16">
        <f t="shared" si="6"/>
        <v>0.282608695652174</v>
      </c>
      <c r="H33" s="16" t="str">
        <f t="shared" si="21"/>
        <v>4</v>
      </c>
      <c r="I33" s="16">
        <f t="shared" si="22"/>
        <v>0.0434782608695652</v>
      </c>
      <c r="J33" s="30">
        <f t="shared" si="8"/>
        <v>0</v>
      </c>
      <c r="K33" s="30">
        <f t="shared" si="9"/>
        <v>1</v>
      </c>
      <c r="L33" s="16">
        <f t="shared" si="23"/>
        <v>0</v>
      </c>
      <c r="M33" s="16">
        <f t="shared" si="24"/>
        <v>0</v>
      </c>
      <c r="N33" s="16">
        <f t="shared" si="25"/>
        <v>6.5</v>
      </c>
      <c r="O33" s="16">
        <f t="shared" si="26"/>
        <v>-0.282608695652174</v>
      </c>
      <c r="P33" s="16">
        <f t="shared" si="27"/>
        <v>6.21739130434783</v>
      </c>
      <c r="Q33" s="16">
        <f t="shared" si="28"/>
        <v>282.608695652174</v>
      </c>
      <c r="R33" s="34">
        <f t="shared" si="14"/>
        <v>268.478260869565</v>
      </c>
      <c r="S33" s="35">
        <f t="shared" si="29"/>
        <v>11</v>
      </c>
      <c r="U33" s="36">
        <f t="shared" si="15"/>
        <v>17.4560546875</v>
      </c>
      <c r="V33" s="1">
        <f t="shared" si="16"/>
        <v>0.265152640964674</v>
      </c>
      <c r="W33" s="37">
        <f t="shared" si="17"/>
        <v>0.300064750339674</v>
      </c>
      <c r="X33" s="38">
        <f t="shared" si="18"/>
        <v>-0.0174560546875</v>
      </c>
      <c r="Y33" s="41">
        <f t="shared" si="19"/>
        <v>0.0174560546875</v>
      </c>
      <c r="AA33" s="42">
        <f t="shared" si="2"/>
        <v>0.265152640964674</v>
      </c>
      <c r="AB33" s="43">
        <f t="shared" si="3"/>
        <v>-6.19993524966033</v>
      </c>
      <c r="AC33" s="43">
        <f t="shared" si="4"/>
        <v>0.265152640964674</v>
      </c>
      <c r="AD33" s="44">
        <f t="shared" si="5"/>
        <v>-6.19993524966033</v>
      </c>
    </row>
    <row r="34" ht="15" spans="5:30">
      <c r="E34" s="14">
        <f t="shared" si="20"/>
        <v>29</v>
      </c>
      <c r="F34" s="15"/>
      <c r="G34" s="16">
        <f t="shared" si="6"/>
        <v>0.282608695652174</v>
      </c>
      <c r="H34" s="16" t="str">
        <f t="shared" si="21"/>
        <v>4</v>
      </c>
      <c r="I34" s="16">
        <f t="shared" si="22"/>
        <v>0.0434782608695652</v>
      </c>
      <c r="J34" s="30">
        <f t="shared" si="8"/>
        <v>0</v>
      </c>
      <c r="K34" s="30">
        <f t="shared" si="9"/>
        <v>1</v>
      </c>
      <c r="L34" s="16">
        <f t="shared" si="23"/>
        <v>0</v>
      </c>
      <c r="M34" s="16">
        <f t="shared" si="24"/>
        <v>0</v>
      </c>
      <c r="N34" s="16">
        <f t="shared" si="25"/>
        <v>6.5</v>
      </c>
      <c r="O34" s="16">
        <f t="shared" si="26"/>
        <v>-0.282608695652174</v>
      </c>
      <c r="P34" s="16">
        <f t="shared" si="27"/>
        <v>6.21739130434783</v>
      </c>
      <c r="Q34" s="16">
        <f t="shared" si="28"/>
        <v>282.608695652174</v>
      </c>
      <c r="R34" s="34">
        <f t="shared" si="14"/>
        <v>268.478260869565</v>
      </c>
      <c r="S34" s="35">
        <f t="shared" si="29"/>
        <v>11</v>
      </c>
      <c r="U34" s="36">
        <f t="shared" si="15"/>
        <v>17.4560546875</v>
      </c>
      <c r="V34" s="1">
        <f t="shared" si="16"/>
        <v>0.265152640964674</v>
      </c>
      <c r="W34" s="37">
        <f t="shared" si="17"/>
        <v>0.300064750339674</v>
      </c>
      <c r="X34" s="38">
        <f t="shared" si="18"/>
        <v>-0.0174560546875</v>
      </c>
      <c r="Y34" s="41">
        <f t="shared" si="19"/>
        <v>0.0174560546875</v>
      </c>
      <c r="AA34" s="42">
        <f t="shared" si="2"/>
        <v>0.265152640964674</v>
      </c>
      <c r="AB34" s="43">
        <f t="shared" si="3"/>
        <v>-6.19993524966033</v>
      </c>
      <c r="AC34" s="43">
        <f t="shared" si="4"/>
        <v>0.265152640964674</v>
      </c>
      <c r="AD34" s="44">
        <f t="shared" si="5"/>
        <v>-6.19993524966033</v>
      </c>
    </row>
    <row r="35" ht="15" spans="5:30">
      <c r="E35" s="14">
        <f t="shared" si="20"/>
        <v>30</v>
      </c>
      <c r="F35" s="15"/>
      <c r="G35" s="16">
        <f t="shared" si="6"/>
        <v>0.282608695652174</v>
      </c>
      <c r="H35" s="16" t="str">
        <f t="shared" si="21"/>
        <v>4</v>
      </c>
      <c r="I35" s="16">
        <f t="shared" si="22"/>
        <v>0.0434782608695652</v>
      </c>
      <c r="J35" s="30">
        <f t="shared" si="8"/>
        <v>0</v>
      </c>
      <c r="K35" s="30">
        <f t="shared" si="9"/>
        <v>1</v>
      </c>
      <c r="L35" s="16">
        <f t="shared" si="23"/>
        <v>0</v>
      </c>
      <c r="M35" s="16">
        <f t="shared" si="24"/>
        <v>0</v>
      </c>
      <c r="N35" s="16">
        <f t="shared" si="25"/>
        <v>6.5</v>
      </c>
      <c r="O35" s="16">
        <f t="shared" si="26"/>
        <v>-0.282608695652174</v>
      </c>
      <c r="P35" s="16">
        <f t="shared" si="27"/>
        <v>6.21739130434783</v>
      </c>
      <c r="Q35" s="16">
        <f t="shared" si="28"/>
        <v>282.608695652174</v>
      </c>
      <c r="R35" s="34">
        <f t="shared" si="14"/>
        <v>268.478260869565</v>
      </c>
      <c r="S35" s="35">
        <f t="shared" si="29"/>
        <v>11</v>
      </c>
      <c r="U35" s="36">
        <f t="shared" si="15"/>
        <v>17.4560546875</v>
      </c>
      <c r="V35" s="1">
        <f t="shared" si="16"/>
        <v>0.265152640964674</v>
      </c>
      <c r="W35" s="37">
        <f t="shared" si="17"/>
        <v>0.300064750339674</v>
      </c>
      <c r="X35" s="38">
        <f t="shared" si="18"/>
        <v>-0.0174560546875</v>
      </c>
      <c r="Y35" s="41">
        <f t="shared" si="19"/>
        <v>0.0174560546875</v>
      </c>
      <c r="AA35" s="42">
        <f t="shared" si="2"/>
        <v>0.265152640964674</v>
      </c>
      <c r="AB35" s="43">
        <f t="shared" si="3"/>
        <v>-6.19993524966033</v>
      </c>
      <c r="AC35" s="43">
        <f t="shared" si="4"/>
        <v>0.265152640964674</v>
      </c>
      <c r="AD35" s="44">
        <f t="shared" si="5"/>
        <v>-6.19993524966033</v>
      </c>
    </row>
    <row r="36" ht="15" spans="5:30">
      <c r="E36" s="14">
        <f t="shared" si="20"/>
        <v>31</v>
      </c>
      <c r="F36" s="15"/>
      <c r="G36" s="16">
        <f t="shared" si="6"/>
        <v>0.282608695652174</v>
      </c>
      <c r="H36" s="16" t="str">
        <f t="shared" si="21"/>
        <v>4</v>
      </c>
      <c r="I36" s="16">
        <f t="shared" si="22"/>
        <v>0.0434782608695652</v>
      </c>
      <c r="J36" s="30">
        <f t="shared" si="8"/>
        <v>0</v>
      </c>
      <c r="K36" s="30">
        <f t="shared" si="9"/>
        <v>1</v>
      </c>
      <c r="L36" s="16">
        <f t="shared" si="23"/>
        <v>0</v>
      </c>
      <c r="M36" s="16">
        <f t="shared" si="24"/>
        <v>0</v>
      </c>
      <c r="N36" s="16">
        <f t="shared" si="25"/>
        <v>6.5</v>
      </c>
      <c r="O36" s="16">
        <f t="shared" si="26"/>
        <v>-0.282608695652174</v>
      </c>
      <c r="P36" s="16">
        <f t="shared" si="27"/>
        <v>6.21739130434783</v>
      </c>
      <c r="Q36" s="16">
        <f t="shared" si="28"/>
        <v>282.608695652174</v>
      </c>
      <c r="R36" s="34">
        <f t="shared" si="14"/>
        <v>268.478260869565</v>
      </c>
      <c r="S36" s="35">
        <f t="shared" si="29"/>
        <v>11</v>
      </c>
      <c r="U36" s="36">
        <f t="shared" si="15"/>
        <v>17.4560546875</v>
      </c>
      <c r="V36" s="1">
        <f t="shared" si="16"/>
        <v>0.265152640964674</v>
      </c>
      <c r="W36" s="37">
        <f t="shared" si="17"/>
        <v>0.300064750339674</v>
      </c>
      <c r="X36" s="38">
        <f t="shared" si="18"/>
        <v>-0.0174560546875</v>
      </c>
      <c r="Y36" s="41">
        <f t="shared" si="19"/>
        <v>0.0174560546875</v>
      </c>
      <c r="AA36" s="42">
        <f t="shared" si="2"/>
        <v>0.265152640964674</v>
      </c>
      <c r="AB36" s="43">
        <f t="shared" si="3"/>
        <v>-6.19993524966033</v>
      </c>
      <c r="AC36" s="43">
        <f t="shared" si="4"/>
        <v>0.265152640964674</v>
      </c>
      <c r="AD36" s="44">
        <f t="shared" si="5"/>
        <v>-6.19993524966033</v>
      </c>
    </row>
    <row r="37" ht="15" spans="5:30">
      <c r="E37" s="14">
        <f t="shared" si="20"/>
        <v>32</v>
      </c>
      <c r="F37" s="15"/>
      <c r="G37" s="16">
        <f t="shared" si="6"/>
        <v>0.282608695652174</v>
      </c>
      <c r="H37" s="16" t="str">
        <f t="shared" si="21"/>
        <v>4</v>
      </c>
      <c r="I37" s="16">
        <f t="shared" si="22"/>
        <v>0.0434782608695652</v>
      </c>
      <c r="J37" s="30">
        <f t="shared" si="8"/>
        <v>0</v>
      </c>
      <c r="K37" s="30">
        <f t="shared" si="9"/>
        <v>1</v>
      </c>
      <c r="L37" s="16">
        <f t="shared" si="23"/>
        <v>0</v>
      </c>
      <c r="M37" s="16">
        <f t="shared" si="24"/>
        <v>0</v>
      </c>
      <c r="N37" s="16">
        <f t="shared" si="25"/>
        <v>6.5</v>
      </c>
      <c r="O37" s="16">
        <f t="shared" si="26"/>
        <v>-0.282608695652174</v>
      </c>
      <c r="P37" s="16">
        <f t="shared" si="27"/>
        <v>6.21739130434783</v>
      </c>
      <c r="Q37" s="16">
        <f t="shared" si="28"/>
        <v>282.608695652174</v>
      </c>
      <c r="R37" s="34">
        <f t="shared" si="14"/>
        <v>268.478260869565</v>
      </c>
      <c r="S37" s="35">
        <f t="shared" si="29"/>
        <v>11</v>
      </c>
      <c r="U37" s="36">
        <f t="shared" si="15"/>
        <v>17.4560546875</v>
      </c>
      <c r="V37" s="1">
        <f t="shared" si="16"/>
        <v>0.265152640964674</v>
      </c>
      <c r="W37" s="37">
        <f t="shared" si="17"/>
        <v>0.300064750339674</v>
      </c>
      <c r="X37" s="38">
        <f t="shared" si="18"/>
        <v>-0.0174560546875</v>
      </c>
      <c r="Y37" s="41">
        <f t="shared" si="19"/>
        <v>0.0174560546875</v>
      </c>
      <c r="AA37" s="42">
        <f t="shared" si="2"/>
        <v>0.265152640964674</v>
      </c>
      <c r="AB37" s="43">
        <f t="shared" si="3"/>
        <v>-6.19993524966033</v>
      </c>
      <c r="AC37" s="43">
        <f t="shared" si="4"/>
        <v>0.265152640964674</v>
      </c>
      <c r="AD37" s="44">
        <f t="shared" si="5"/>
        <v>-6.19993524966033</v>
      </c>
    </row>
    <row r="38" ht="15" spans="5:30">
      <c r="E38" s="14">
        <f t="shared" si="20"/>
        <v>33</v>
      </c>
      <c r="F38" s="15"/>
      <c r="G38" s="16">
        <f t="shared" si="6"/>
        <v>0.282608695652174</v>
      </c>
      <c r="H38" s="16" t="str">
        <f t="shared" si="21"/>
        <v>4</v>
      </c>
      <c r="I38" s="16">
        <f t="shared" si="22"/>
        <v>0.0434782608695652</v>
      </c>
      <c r="J38" s="30">
        <f t="shared" si="8"/>
        <v>0</v>
      </c>
      <c r="K38" s="30">
        <f t="shared" si="9"/>
        <v>1</v>
      </c>
      <c r="L38" s="16">
        <f t="shared" si="23"/>
        <v>0</v>
      </c>
      <c r="M38" s="16">
        <f t="shared" si="24"/>
        <v>0</v>
      </c>
      <c r="N38" s="16">
        <f t="shared" si="25"/>
        <v>6.5</v>
      </c>
      <c r="O38" s="16">
        <f t="shared" si="26"/>
        <v>-0.282608695652174</v>
      </c>
      <c r="P38" s="16">
        <f t="shared" si="27"/>
        <v>6.21739130434783</v>
      </c>
      <c r="Q38" s="16">
        <f t="shared" si="28"/>
        <v>282.608695652174</v>
      </c>
      <c r="R38" s="34">
        <f t="shared" si="14"/>
        <v>268.478260869565</v>
      </c>
      <c r="S38" s="35">
        <f t="shared" si="29"/>
        <v>11</v>
      </c>
      <c r="U38" s="36">
        <f t="shared" si="15"/>
        <v>17.4560546875</v>
      </c>
      <c r="V38" s="1">
        <f t="shared" si="16"/>
        <v>0.265152640964674</v>
      </c>
      <c r="W38" s="37">
        <f t="shared" si="17"/>
        <v>0.300064750339674</v>
      </c>
      <c r="X38" s="38">
        <f t="shared" si="18"/>
        <v>-0.0174560546875</v>
      </c>
      <c r="Y38" s="41">
        <f t="shared" si="19"/>
        <v>0.0174560546875</v>
      </c>
      <c r="AA38" s="42">
        <f t="shared" si="2"/>
        <v>0.265152640964674</v>
      </c>
      <c r="AB38" s="43">
        <f t="shared" si="3"/>
        <v>-6.19993524966033</v>
      </c>
      <c r="AC38" s="43">
        <f t="shared" si="4"/>
        <v>0.265152640964674</v>
      </c>
      <c r="AD38" s="44">
        <f t="shared" si="5"/>
        <v>-6.19993524966033</v>
      </c>
    </row>
    <row r="39" ht="15" spans="5:30">
      <c r="E39" s="14">
        <f t="shared" si="20"/>
        <v>34</v>
      </c>
      <c r="F39" s="15"/>
      <c r="G39" s="16">
        <f t="shared" si="6"/>
        <v>0.282608695652174</v>
      </c>
      <c r="H39" s="16" t="str">
        <f t="shared" si="21"/>
        <v>4</v>
      </c>
      <c r="I39" s="16">
        <f t="shared" si="22"/>
        <v>0.0434782608695652</v>
      </c>
      <c r="J39" s="30">
        <f t="shared" si="8"/>
        <v>0</v>
      </c>
      <c r="K39" s="30">
        <f t="shared" si="9"/>
        <v>1</v>
      </c>
      <c r="L39" s="16">
        <f t="shared" si="23"/>
        <v>0</v>
      </c>
      <c r="M39" s="16">
        <f t="shared" si="24"/>
        <v>0</v>
      </c>
      <c r="N39" s="16">
        <f t="shared" si="25"/>
        <v>6.5</v>
      </c>
      <c r="O39" s="16">
        <f t="shared" si="26"/>
        <v>-0.282608695652174</v>
      </c>
      <c r="P39" s="16">
        <f t="shared" si="27"/>
        <v>6.21739130434783</v>
      </c>
      <c r="Q39" s="16">
        <f t="shared" si="28"/>
        <v>282.608695652174</v>
      </c>
      <c r="R39" s="34">
        <f t="shared" si="14"/>
        <v>268.478260869565</v>
      </c>
      <c r="S39" s="35">
        <f t="shared" si="29"/>
        <v>11</v>
      </c>
      <c r="U39" s="36">
        <f t="shared" si="15"/>
        <v>17.4560546875</v>
      </c>
      <c r="V39" s="1">
        <f t="shared" si="16"/>
        <v>0.265152640964674</v>
      </c>
      <c r="W39" s="37">
        <f t="shared" si="17"/>
        <v>0.300064750339674</v>
      </c>
      <c r="X39" s="38">
        <f t="shared" si="18"/>
        <v>-0.0174560546875</v>
      </c>
      <c r="Y39" s="41">
        <f t="shared" si="19"/>
        <v>0.0174560546875</v>
      </c>
      <c r="AA39" s="42">
        <f t="shared" si="2"/>
        <v>0.265152640964674</v>
      </c>
      <c r="AB39" s="43">
        <f t="shared" si="3"/>
        <v>-6.19993524966033</v>
      </c>
      <c r="AC39" s="43">
        <f t="shared" si="4"/>
        <v>0.265152640964674</v>
      </c>
      <c r="AD39" s="44">
        <f t="shared" si="5"/>
        <v>-6.19993524966033</v>
      </c>
    </row>
    <row r="40" ht="15" spans="5:30">
      <c r="E40" s="14">
        <f t="shared" si="20"/>
        <v>35</v>
      </c>
      <c r="F40" s="15"/>
      <c r="G40" s="16">
        <f t="shared" si="6"/>
        <v>0.282608695652174</v>
      </c>
      <c r="H40" s="16" t="str">
        <f t="shared" si="21"/>
        <v>4</v>
      </c>
      <c r="I40" s="16">
        <f t="shared" si="22"/>
        <v>0.0434782608695652</v>
      </c>
      <c r="J40" s="30">
        <f t="shared" si="8"/>
        <v>0</v>
      </c>
      <c r="K40" s="30">
        <f t="shared" si="9"/>
        <v>1</v>
      </c>
      <c r="L40" s="16">
        <f t="shared" si="23"/>
        <v>0</v>
      </c>
      <c r="M40" s="16">
        <f t="shared" si="24"/>
        <v>0</v>
      </c>
      <c r="N40" s="16">
        <f t="shared" si="25"/>
        <v>6.5</v>
      </c>
      <c r="O40" s="16">
        <f t="shared" si="26"/>
        <v>-0.282608695652174</v>
      </c>
      <c r="P40" s="16">
        <f t="shared" si="27"/>
        <v>6.21739130434783</v>
      </c>
      <c r="Q40" s="16">
        <f t="shared" si="28"/>
        <v>282.608695652174</v>
      </c>
      <c r="R40" s="34">
        <f t="shared" si="14"/>
        <v>268.478260869565</v>
      </c>
      <c r="S40" s="35">
        <f t="shared" si="29"/>
        <v>11</v>
      </c>
      <c r="U40" s="36">
        <f t="shared" si="15"/>
        <v>17.4560546875</v>
      </c>
      <c r="V40" s="1">
        <f t="shared" si="16"/>
        <v>0.265152640964674</v>
      </c>
      <c r="W40" s="37">
        <f t="shared" si="17"/>
        <v>0.300064750339674</v>
      </c>
      <c r="X40" s="38">
        <f t="shared" si="18"/>
        <v>-0.0174560546875</v>
      </c>
      <c r="Y40" s="41">
        <f t="shared" si="19"/>
        <v>0.0174560546875</v>
      </c>
      <c r="AA40" s="42">
        <f t="shared" si="2"/>
        <v>0.265152640964674</v>
      </c>
      <c r="AB40" s="43">
        <f t="shared" si="3"/>
        <v>-6.19993524966033</v>
      </c>
      <c r="AC40" s="43">
        <f t="shared" si="4"/>
        <v>0.265152640964674</v>
      </c>
      <c r="AD40" s="44">
        <f t="shared" si="5"/>
        <v>-6.19993524966033</v>
      </c>
    </row>
    <row r="41" ht="15" spans="5:30">
      <c r="E41" s="14">
        <f t="shared" si="20"/>
        <v>36</v>
      </c>
      <c r="F41" s="15"/>
      <c r="G41" s="16">
        <f t="shared" si="6"/>
        <v>0.282608695652174</v>
      </c>
      <c r="H41" s="16" t="str">
        <f t="shared" si="21"/>
        <v>4</v>
      </c>
      <c r="I41" s="16">
        <f t="shared" si="22"/>
        <v>0.0434782608695652</v>
      </c>
      <c r="J41" s="30">
        <f t="shared" si="8"/>
        <v>0</v>
      </c>
      <c r="K41" s="30">
        <f t="shared" si="9"/>
        <v>1</v>
      </c>
      <c r="L41" s="16">
        <f t="shared" si="23"/>
        <v>0</v>
      </c>
      <c r="M41" s="16">
        <f t="shared" si="24"/>
        <v>0</v>
      </c>
      <c r="N41" s="16">
        <f t="shared" si="25"/>
        <v>6.5</v>
      </c>
      <c r="O41" s="16">
        <f t="shared" si="26"/>
        <v>-0.282608695652174</v>
      </c>
      <c r="P41" s="16">
        <f t="shared" si="27"/>
        <v>6.21739130434783</v>
      </c>
      <c r="Q41" s="16">
        <f t="shared" si="28"/>
        <v>282.608695652174</v>
      </c>
      <c r="R41" s="34">
        <f t="shared" si="14"/>
        <v>268.478260869565</v>
      </c>
      <c r="S41" s="35">
        <f t="shared" si="29"/>
        <v>11</v>
      </c>
      <c r="U41" s="36">
        <f t="shared" si="15"/>
        <v>17.4560546875</v>
      </c>
      <c r="V41" s="1">
        <f t="shared" si="16"/>
        <v>0.265152640964674</v>
      </c>
      <c r="W41" s="37">
        <f t="shared" si="17"/>
        <v>0.300064750339674</v>
      </c>
      <c r="X41" s="38">
        <f t="shared" si="18"/>
        <v>-0.0174560546875</v>
      </c>
      <c r="Y41" s="41">
        <f t="shared" si="19"/>
        <v>0.0174560546875</v>
      </c>
      <c r="AA41" s="42">
        <f t="shared" si="2"/>
        <v>0.265152640964674</v>
      </c>
      <c r="AB41" s="43">
        <f t="shared" si="3"/>
        <v>-6.19993524966033</v>
      </c>
      <c r="AC41" s="43">
        <f t="shared" si="4"/>
        <v>0.265152640964674</v>
      </c>
      <c r="AD41" s="44">
        <f t="shared" si="5"/>
        <v>-6.19993524966033</v>
      </c>
    </row>
    <row r="42" ht="15" spans="5:30">
      <c r="E42" s="14">
        <f t="shared" si="20"/>
        <v>37</v>
      </c>
      <c r="F42" s="15"/>
      <c r="G42" s="16">
        <f t="shared" si="6"/>
        <v>0.282608695652174</v>
      </c>
      <c r="H42" s="16" t="str">
        <f t="shared" si="21"/>
        <v>4</v>
      </c>
      <c r="I42" s="16">
        <f t="shared" si="22"/>
        <v>0.0434782608695652</v>
      </c>
      <c r="J42" s="30">
        <f t="shared" si="8"/>
        <v>0</v>
      </c>
      <c r="K42" s="30">
        <f t="shared" si="9"/>
        <v>1</v>
      </c>
      <c r="L42" s="16">
        <f t="shared" si="23"/>
        <v>0</v>
      </c>
      <c r="M42" s="16">
        <f t="shared" si="24"/>
        <v>0</v>
      </c>
      <c r="N42" s="16">
        <f t="shared" si="25"/>
        <v>6.5</v>
      </c>
      <c r="O42" s="16">
        <f t="shared" si="26"/>
        <v>-0.282608695652174</v>
      </c>
      <c r="P42" s="16">
        <f t="shared" si="27"/>
        <v>6.21739130434783</v>
      </c>
      <c r="Q42" s="16">
        <f t="shared" si="28"/>
        <v>282.608695652174</v>
      </c>
      <c r="R42" s="34">
        <f t="shared" si="14"/>
        <v>268.478260869565</v>
      </c>
      <c r="S42" s="35">
        <f t="shared" si="29"/>
        <v>11</v>
      </c>
      <c r="U42" s="36">
        <f t="shared" si="15"/>
        <v>17.4560546875</v>
      </c>
      <c r="V42" s="1">
        <f t="shared" si="16"/>
        <v>0.265152640964674</v>
      </c>
      <c r="W42" s="37">
        <f t="shared" si="17"/>
        <v>0.300064750339674</v>
      </c>
      <c r="X42" s="38">
        <f t="shared" si="18"/>
        <v>-0.0174560546875</v>
      </c>
      <c r="Y42" s="41">
        <f t="shared" si="19"/>
        <v>0.0174560546875</v>
      </c>
      <c r="AA42" s="42">
        <f t="shared" si="2"/>
        <v>0.265152640964674</v>
      </c>
      <c r="AB42" s="43">
        <f t="shared" si="3"/>
        <v>-6.19993524966033</v>
      </c>
      <c r="AC42" s="43">
        <f t="shared" si="4"/>
        <v>0.265152640964674</v>
      </c>
      <c r="AD42" s="44">
        <f t="shared" si="5"/>
        <v>-6.19993524966033</v>
      </c>
    </row>
    <row r="43" ht="15" spans="5:30">
      <c r="E43" s="14">
        <f t="shared" si="20"/>
        <v>38</v>
      </c>
      <c r="F43" s="15"/>
      <c r="G43" s="16">
        <f t="shared" si="6"/>
        <v>0.282608695652174</v>
      </c>
      <c r="H43" s="16" t="str">
        <f t="shared" si="21"/>
        <v>4</v>
      </c>
      <c r="I43" s="16">
        <f t="shared" si="22"/>
        <v>0.0434782608695652</v>
      </c>
      <c r="J43" s="30">
        <f t="shared" si="8"/>
        <v>0</v>
      </c>
      <c r="K43" s="30">
        <f t="shared" si="9"/>
        <v>1</v>
      </c>
      <c r="L43" s="16">
        <f t="shared" si="23"/>
        <v>0</v>
      </c>
      <c r="M43" s="16">
        <f t="shared" si="24"/>
        <v>0</v>
      </c>
      <c r="N43" s="16">
        <f t="shared" si="25"/>
        <v>6.5</v>
      </c>
      <c r="O43" s="16">
        <f t="shared" si="26"/>
        <v>-0.282608695652174</v>
      </c>
      <c r="P43" s="16">
        <f t="shared" si="27"/>
        <v>6.21739130434783</v>
      </c>
      <c r="Q43" s="16">
        <f t="shared" si="28"/>
        <v>282.608695652174</v>
      </c>
      <c r="R43" s="34">
        <f t="shared" si="14"/>
        <v>268.478260869565</v>
      </c>
      <c r="S43" s="35">
        <f t="shared" si="29"/>
        <v>11</v>
      </c>
      <c r="U43" s="36">
        <f t="shared" si="15"/>
        <v>17.4560546875</v>
      </c>
      <c r="V43" s="1">
        <f t="shared" si="16"/>
        <v>0.265152640964674</v>
      </c>
      <c r="W43" s="37">
        <f t="shared" si="17"/>
        <v>0.300064750339674</v>
      </c>
      <c r="X43" s="38">
        <f t="shared" si="18"/>
        <v>-0.0174560546875</v>
      </c>
      <c r="Y43" s="41">
        <f t="shared" si="19"/>
        <v>0.0174560546875</v>
      </c>
      <c r="AA43" s="42">
        <f t="shared" si="2"/>
        <v>0.265152640964674</v>
      </c>
      <c r="AB43" s="43">
        <f t="shared" si="3"/>
        <v>-6.19993524966033</v>
      </c>
      <c r="AC43" s="43">
        <f t="shared" si="4"/>
        <v>0.265152640964674</v>
      </c>
      <c r="AD43" s="44">
        <f t="shared" si="5"/>
        <v>-6.19993524966033</v>
      </c>
    </row>
    <row r="44" ht="15" spans="5:30">
      <c r="E44" s="14">
        <f t="shared" si="20"/>
        <v>39</v>
      </c>
      <c r="F44" s="15"/>
      <c r="G44" s="16">
        <f t="shared" si="6"/>
        <v>0.282608695652174</v>
      </c>
      <c r="H44" s="16" t="str">
        <f t="shared" si="21"/>
        <v>4</v>
      </c>
      <c r="I44" s="16">
        <f t="shared" si="22"/>
        <v>0.0434782608695652</v>
      </c>
      <c r="J44" s="30">
        <f t="shared" si="8"/>
        <v>0</v>
      </c>
      <c r="K44" s="30">
        <f t="shared" si="9"/>
        <v>1</v>
      </c>
      <c r="L44" s="16">
        <f t="shared" si="23"/>
        <v>0</v>
      </c>
      <c r="M44" s="16">
        <f t="shared" si="24"/>
        <v>0</v>
      </c>
      <c r="N44" s="16">
        <f t="shared" si="25"/>
        <v>6.5</v>
      </c>
      <c r="O44" s="16">
        <f t="shared" si="26"/>
        <v>-0.282608695652174</v>
      </c>
      <c r="P44" s="16">
        <f t="shared" si="27"/>
        <v>6.21739130434783</v>
      </c>
      <c r="Q44" s="16">
        <f t="shared" si="28"/>
        <v>282.608695652174</v>
      </c>
      <c r="R44" s="34">
        <f t="shared" si="14"/>
        <v>268.478260869565</v>
      </c>
      <c r="S44" s="35">
        <f t="shared" si="29"/>
        <v>11</v>
      </c>
      <c r="U44" s="36">
        <f t="shared" si="15"/>
        <v>17.4560546875</v>
      </c>
      <c r="V44" s="1">
        <f t="shared" si="16"/>
        <v>0.265152640964674</v>
      </c>
      <c r="W44" s="37">
        <f t="shared" si="17"/>
        <v>0.300064750339674</v>
      </c>
      <c r="X44" s="38">
        <f t="shared" si="18"/>
        <v>-0.0174560546875</v>
      </c>
      <c r="Y44" s="41">
        <f t="shared" si="19"/>
        <v>0.0174560546875</v>
      </c>
      <c r="AA44" s="42">
        <f t="shared" si="2"/>
        <v>0.265152640964674</v>
      </c>
      <c r="AB44" s="43">
        <f t="shared" si="3"/>
        <v>-6.19993524966033</v>
      </c>
      <c r="AC44" s="43">
        <f t="shared" si="4"/>
        <v>0.265152640964674</v>
      </c>
      <c r="AD44" s="44">
        <f t="shared" si="5"/>
        <v>-6.19993524966033</v>
      </c>
    </row>
    <row r="45" ht="15" spans="5:30">
      <c r="E45" s="14">
        <f t="shared" si="20"/>
        <v>40</v>
      </c>
      <c r="F45" s="15"/>
      <c r="G45" s="16">
        <f t="shared" si="6"/>
        <v>0.282608695652174</v>
      </c>
      <c r="H45" s="16" t="str">
        <f t="shared" si="21"/>
        <v>4</v>
      </c>
      <c r="I45" s="16">
        <f t="shared" si="22"/>
        <v>0.0434782608695652</v>
      </c>
      <c r="J45" s="30">
        <f t="shared" si="8"/>
        <v>0</v>
      </c>
      <c r="K45" s="30">
        <f t="shared" si="9"/>
        <v>1</v>
      </c>
      <c r="L45" s="16">
        <f t="shared" si="23"/>
        <v>0</v>
      </c>
      <c r="M45" s="16">
        <f t="shared" si="24"/>
        <v>0</v>
      </c>
      <c r="N45" s="16">
        <f t="shared" si="25"/>
        <v>6.5</v>
      </c>
      <c r="O45" s="16">
        <f t="shared" si="26"/>
        <v>-0.282608695652174</v>
      </c>
      <c r="P45" s="16">
        <f t="shared" si="27"/>
        <v>6.21739130434783</v>
      </c>
      <c r="Q45" s="16">
        <f t="shared" si="28"/>
        <v>282.608695652174</v>
      </c>
      <c r="R45" s="34">
        <f t="shared" si="14"/>
        <v>268.478260869565</v>
      </c>
      <c r="S45" s="35">
        <f t="shared" si="29"/>
        <v>11</v>
      </c>
      <c r="U45" s="36">
        <f t="shared" si="15"/>
        <v>17.4560546875</v>
      </c>
      <c r="V45" s="1">
        <f t="shared" si="16"/>
        <v>0.265152640964674</v>
      </c>
      <c r="W45" s="37">
        <f t="shared" si="17"/>
        <v>0.300064750339674</v>
      </c>
      <c r="X45" s="38">
        <f t="shared" si="18"/>
        <v>-0.0174560546875</v>
      </c>
      <c r="Y45" s="41">
        <f t="shared" si="19"/>
        <v>0.0174560546875</v>
      </c>
      <c r="AA45" s="42">
        <f t="shared" si="2"/>
        <v>0.265152640964674</v>
      </c>
      <c r="AB45" s="43">
        <f t="shared" si="3"/>
        <v>-6.19993524966033</v>
      </c>
      <c r="AC45" s="43">
        <f t="shared" si="4"/>
        <v>0.265152640964674</v>
      </c>
      <c r="AD45" s="44">
        <f t="shared" si="5"/>
        <v>-6.19993524966033</v>
      </c>
    </row>
    <row r="46" ht="15" spans="5:30">
      <c r="E46" s="14">
        <f t="shared" si="20"/>
        <v>41</v>
      </c>
      <c r="F46" s="15"/>
      <c r="G46" s="16">
        <f t="shared" si="6"/>
        <v>0.282608695652174</v>
      </c>
      <c r="H46" s="16" t="str">
        <f t="shared" si="21"/>
        <v>4</v>
      </c>
      <c r="I46" s="16">
        <f t="shared" si="22"/>
        <v>0.0434782608695652</v>
      </c>
      <c r="J46" s="30">
        <f t="shared" si="8"/>
        <v>0</v>
      </c>
      <c r="K46" s="30">
        <f t="shared" si="9"/>
        <v>1</v>
      </c>
      <c r="L46" s="16">
        <f t="shared" si="23"/>
        <v>0</v>
      </c>
      <c r="M46" s="16">
        <f t="shared" si="24"/>
        <v>0</v>
      </c>
      <c r="N46" s="16">
        <f t="shared" si="25"/>
        <v>6.5</v>
      </c>
      <c r="O46" s="16">
        <f t="shared" si="26"/>
        <v>-0.282608695652174</v>
      </c>
      <c r="P46" s="16">
        <f t="shared" si="27"/>
        <v>6.21739130434783</v>
      </c>
      <c r="Q46" s="16">
        <f t="shared" si="28"/>
        <v>282.608695652174</v>
      </c>
      <c r="R46" s="34">
        <f t="shared" si="14"/>
        <v>268.478260869565</v>
      </c>
      <c r="S46" s="35">
        <f t="shared" si="29"/>
        <v>11</v>
      </c>
      <c r="U46" s="36">
        <f t="shared" si="15"/>
        <v>17.4560546875</v>
      </c>
      <c r="V46" s="1">
        <f t="shared" si="16"/>
        <v>0.265152640964674</v>
      </c>
      <c r="W46" s="37">
        <f t="shared" si="17"/>
        <v>0.300064750339674</v>
      </c>
      <c r="X46" s="38">
        <f t="shared" si="18"/>
        <v>-0.0174560546875</v>
      </c>
      <c r="Y46" s="41">
        <f t="shared" si="19"/>
        <v>0.0174560546875</v>
      </c>
      <c r="AA46" s="42">
        <f t="shared" si="2"/>
        <v>0.265152640964674</v>
      </c>
      <c r="AB46" s="43">
        <f t="shared" si="3"/>
        <v>-6.19993524966033</v>
      </c>
      <c r="AC46" s="43">
        <f t="shared" si="4"/>
        <v>0.265152640964674</v>
      </c>
      <c r="AD46" s="44">
        <f t="shared" si="5"/>
        <v>-6.19993524966033</v>
      </c>
    </row>
    <row r="47" ht="15" spans="5:30">
      <c r="E47" s="14">
        <f t="shared" si="20"/>
        <v>42</v>
      </c>
      <c r="F47" s="15"/>
      <c r="G47" s="16">
        <f t="shared" si="6"/>
        <v>0.282608695652174</v>
      </c>
      <c r="H47" s="16" t="str">
        <f t="shared" si="21"/>
        <v>4</v>
      </c>
      <c r="I47" s="16">
        <f t="shared" si="22"/>
        <v>0.0434782608695652</v>
      </c>
      <c r="J47" s="30">
        <f t="shared" si="8"/>
        <v>0</v>
      </c>
      <c r="K47" s="30">
        <f t="shared" si="9"/>
        <v>1</v>
      </c>
      <c r="L47" s="16">
        <f t="shared" si="23"/>
        <v>0</v>
      </c>
      <c r="M47" s="16">
        <f t="shared" si="24"/>
        <v>0</v>
      </c>
      <c r="N47" s="16">
        <f t="shared" si="25"/>
        <v>6.5</v>
      </c>
      <c r="O47" s="16">
        <f t="shared" si="26"/>
        <v>-0.282608695652174</v>
      </c>
      <c r="P47" s="16">
        <f t="shared" si="27"/>
        <v>6.21739130434783</v>
      </c>
      <c r="Q47" s="16">
        <f t="shared" si="28"/>
        <v>282.608695652174</v>
      </c>
      <c r="R47" s="34">
        <f t="shared" si="14"/>
        <v>268.478260869565</v>
      </c>
      <c r="S47" s="35">
        <f t="shared" si="29"/>
        <v>11</v>
      </c>
      <c r="U47" s="36">
        <f t="shared" si="15"/>
        <v>17.4560546875</v>
      </c>
      <c r="V47" s="1">
        <f t="shared" si="16"/>
        <v>0.265152640964674</v>
      </c>
      <c r="W47" s="37">
        <f t="shared" si="17"/>
        <v>0.300064750339674</v>
      </c>
      <c r="X47" s="38">
        <f t="shared" si="18"/>
        <v>-0.0174560546875</v>
      </c>
      <c r="Y47" s="41">
        <f t="shared" si="19"/>
        <v>0.0174560546875</v>
      </c>
      <c r="AA47" s="42">
        <f t="shared" si="2"/>
        <v>0.265152640964674</v>
      </c>
      <c r="AB47" s="43">
        <f t="shared" si="3"/>
        <v>-6.19993524966033</v>
      </c>
      <c r="AC47" s="43">
        <f t="shared" si="4"/>
        <v>0.265152640964674</v>
      </c>
      <c r="AD47" s="44">
        <f t="shared" si="5"/>
        <v>-6.19993524966033</v>
      </c>
    </row>
    <row r="48" ht="15" spans="5:30">
      <c r="E48" s="14">
        <f t="shared" si="20"/>
        <v>43</v>
      </c>
      <c r="F48" s="15"/>
      <c r="G48" s="16">
        <f t="shared" si="6"/>
        <v>0.282608695652174</v>
      </c>
      <c r="H48" s="16" t="str">
        <f t="shared" si="21"/>
        <v>4</v>
      </c>
      <c r="I48" s="16">
        <f t="shared" si="22"/>
        <v>0.0434782608695652</v>
      </c>
      <c r="J48" s="30">
        <f t="shared" si="8"/>
        <v>0</v>
      </c>
      <c r="K48" s="30">
        <f t="shared" si="9"/>
        <v>1</v>
      </c>
      <c r="L48" s="16">
        <f t="shared" si="23"/>
        <v>0</v>
      </c>
      <c r="M48" s="16">
        <f t="shared" si="24"/>
        <v>0</v>
      </c>
      <c r="N48" s="16">
        <f t="shared" si="25"/>
        <v>6.5</v>
      </c>
      <c r="O48" s="16">
        <f t="shared" si="26"/>
        <v>-0.282608695652174</v>
      </c>
      <c r="P48" s="16">
        <f t="shared" si="27"/>
        <v>6.21739130434783</v>
      </c>
      <c r="Q48" s="16">
        <f t="shared" si="28"/>
        <v>282.608695652174</v>
      </c>
      <c r="R48" s="34">
        <f t="shared" si="14"/>
        <v>268.478260869565</v>
      </c>
      <c r="S48" s="35">
        <f t="shared" si="29"/>
        <v>11</v>
      </c>
      <c r="U48" s="36">
        <f t="shared" si="15"/>
        <v>17.4560546875</v>
      </c>
      <c r="V48" s="1">
        <f t="shared" si="16"/>
        <v>0.265152640964674</v>
      </c>
      <c r="W48" s="37">
        <f t="shared" si="17"/>
        <v>0.300064750339674</v>
      </c>
      <c r="X48" s="38">
        <f t="shared" si="18"/>
        <v>-0.0174560546875</v>
      </c>
      <c r="Y48" s="41">
        <f t="shared" si="19"/>
        <v>0.0174560546875</v>
      </c>
      <c r="AA48" s="42">
        <f t="shared" si="2"/>
        <v>0.265152640964674</v>
      </c>
      <c r="AB48" s="43">
        <f t="shared" si="3"/>
        <v>-6.19993524966033</v>
      </c>
      <c r="AC48" s="43">
        <f t="shared" si="4"/>
        <v>0.265152640964674</v>
      </c>
      <c r="AD48" s="44">
        <f t="shared" si="5"/>
        <v>-6.19993524966033</v>
      </c>
    </row>
    <row r="49" ht="15" spans="5:30">
      <c r="E49" s="14">
        <f t="shared" si="20"/>
        <v>44</v>
      </c>
      <c r="F49" s="15"/>
      <c r="G49" s="16">
        <f t="shared" si="6"/>
        <v>0.282608695652174</v>
      </c>
      <c r="H49" s="16" t="str">
        <f t="shared" si="21"/>
        <v>4</v>
      </c>
      <c r="I49" s="16">
        <f t="shared" si="22"/>
        <v>0.0434782608695652</v>
      </c>
      <c r="J49" s="30">
        <f t="shared" si="8"/>
        <v>0</v>
      </c>
      <c r="K49" s="30">
        <f t="shared" si="9"/>
        <v>1</v>
      </c>
      <c r="L49" s="16">
        <f t="shared" si="23"/>
        <v>0</v>
      </c>
      <c r="M49" s="16">
        <f t="shared" si="24"/>
        <v>0</v>
      </c>
      <c r="N49" s="16">
        <f t="shared" si="25"/>
        <v>6.5</v>
      </c>
      <c r="O49" s="16">
        <f t="shared" si="26"/>
        <v>-0.282608695652174</v>
      </c>
      <c r="P49" s="16">
        <f t="shared" si="27"/>
        <v>6.21739130434783</v>
      </c>
      <c r="Q49" s="16">
        <f t="shared" si="28"/>
        <v>282.608695652174</v>
      </c>
      <c r="R49" s="34">
        <f t="shared" si="14"/>
        <v>268.478260869565</v>
      </c>
      <c r="S49" s="35">
        <f t="shared" si="29"/>
        <v>11</v>
      </c>
      <c r="U49" s="36">
        <f t="shared" si="15"/>
        <v>17.4560546875</v>
      </c>
      <c r="V49" s="1">
        <f t="shared" si="16"/>
        <v>0.265152640964674</v>
      </c>
      <c r="W49" s="37">
        <f t="shared" si="17"/>
        <v>0.300064750339674</v>
      </c>
      <c r="X49" s="38">
        <f t="shared" si="18"/>
        <v>-0.0174560546875</v>
      </c>
      <c r="Y49" s="41">
        <f t="shared" si="19"/>
        <v>0.0174560546875</v>
      </c>
      <c r="AA49" s="42">
        <f t="shared" si="2"/>
        <v>0.265152640964674</v>
      </c>
      <c r="AB49" s="43">
        <f t="shared" si="3"/>
        <v>-6.19993524966033</v>
      </c>
      <c r="AC49" s="43">
        <f t="shared" si="4"/>
        <v>0.265152640964674</v>
      </c>
      <c r="AD49" s="44">
        <f t="shared" si="5"/>
        <v>-6.19993524966033</v>
      </c>
    </row>
    <row r="50" ht="15" spans="5:30">
      <c r="E50" s="14">
        <f t="shared" si="20"/>
        <v>45</v>
      </c>
      <c r="F50" s="15"/>
      <c r="G50" s="16">
        <f t="shared" si="6"/>
        <v>0.282608695652174</v>
      </c>
      <c r="H50" s="16" t="str">
        <f t="shared" si="21"/>
        <v>4</v>
      </c>
      <c r="I50" s="16">
        <f t="shared" si="22"/>
        <v>0.0434782608695652</v>
      </c>
      <c r="J50" s="30">
        <f t="shared" si="8"/>
        <v>0</v>
      </c>
      <c r="K50" s="30">
        <f t="shared" si="9"/>
        <v>1</v>
      </c>
      <c r="L50" s="16">
        <f t="shared" si="23"/>
        <v>0</v>
      </c>
      <c r="M50" s="16">
        <f t="shared" si="24"/>
        <v>0</v>
      </c>
      <c r="N50" s="16">
        <f t="shared" si="25"/>
        <v>6.5</v>
      </c>
      <c r="O50" s="16">
        <f t="shared" si="26"/>
        <v>-0.282608695652174</v>
      </c>
      <c r="P50" s="16">
        <f t="shared" si="27"/>
        <v>6.21739130434783</v>
      </c>
      <c r="Q50" s="16">
        <f t="shared" si="28"/>
        <v>282.608695652174</v>
      </c>
      <c r="R50" s="34">
        <f t="shared" si="14"/>
        <v>268.478260869565</v>
      </c>
      <c r="S50" s="35">
        <f t="shared" si="29"/>
        <v>11</v>
      </c>
      <c r="U50" s="36">
        <f t="shared" si="15"/>
        <v>17.4560546875</v>
      </c>
      <c r="V50" s="1">
        <f t="shared" si="16"/>
        <v>0.265152640964674</v>
      </c>
      <c r="W50" s="37">
        <f t="shared" si="17"/>
        <v>0.300064750339674</v>
      </c>
      <c r="X50" s="38">
        <f t="shared" si="18"/>
        <v>-0.0174560546875</v>
      </c>
      <c r="Y50" s="41">
        <f t="shared" si="19"/>
        <v>0.0174560546875</v>
      </c>
      <c r="AA50" s="42">
        <f t="shared" si="2"/>
        <v>0.265152640964674</v>
      </c>
      <c r="AB50" s="43">
        <f t="shared" si="3"/>
        <v>-6.19993524966033</v>
      </c>
      <c r="AC50" s="43">
        <f t="shared" si="4"/>
        <v>0.265152640964674</v>
      </c>
      <c r="AD50" s="44">
        <f t="shared" si="5"/>
        <v>-6.19993524966033</v>
      </c>
    </row>
    <row r="51" ht="15" spans="5:30">
      <c r="E51" s="14">
        <f t="shared" si="20"/>
        <v>46</v>
      </c>
      <c r="F51" s="15"/>
      <c r="G51" s="16">
        <f t="shared" si="6"/>
        <v>0.282608695652174</v>
      </c>
      <c r="H51" s="16" t="str">
        <f t="shared" si="21"/>
        <v>4</v>
      </c>
      <c r="I51" s="16">
        <f t="shared" si="22"/>
        <v>0.0434782608695652</v>
      </c>
      <c r="J51" s="30">
        <f t="shared" si="8"/>
        <v>0</v>
      </c>
      <c r="K51" s="30">
        <f t="shared" si="9"/>
        <v>1</v>
      </c>
      <c r="L51" s="16">
        <f t="shared" si="23"/>
        <v>0</v>
      </c>
      <c r="M51" s="16">
        <f t="shared" si="24"/>
        <v>0</v>
      </c>
      <c r="N51" s="16">
        <f t="shared" si="25"/>
        <v>6.5</v>
      </c>
      <c r="O51" s="16">
        <f t="shared" si="26"/>
        <v>-0.282608695652174</v>
      </c>
      <c r="P51" s="16">
        <f t="shared" si="27"/>
        <v>6.21739130434783</v>
      </c>
      <c r="Q51" s="16">
        <f t="shared" si="28"/>
        <v>282.608695652174</v>
      </c>
      <c r="R51" s="34">
        <f t="shared" si="14"/>
        <v>268.478260869565</v>
      </c>
      <c r="S51" s="35">
        <f t="shared" si="29"/>
        <v>11</v>
      </c>
      <c r="U51" s="36">
        <f t="shared" si="15"/>
        <v>17.4560546875</v>
      </c>
      <c r="V51" s="1">
        <f t="shared" si="16"/>
        <v>0.265152640964674</v>
      </c>
      <c r="W51" s="37">
        <f t="shared" si="17"/>
        <v>0.300064750339674</v>
      </c>
      <c r="X51" s="38">
        <f t="shared" si="18"/>
        <v>-0.0174560546875</v>
      </c>
      <c r="Y51" s="41">
        <f t="shared" si="19"/>
        <v>0.0174560546875</v>
      </c>
      <c r="AA51" s="42">
        <f t="shared" si="2"/>
        <v>0.265152640964674</v>
      </c>
      <c r="AB51" s="43">
        <f t="shared" si="3"/>
        <v>-6.19993524966033</v>
      </c>
      <c r="AC51" s="43">
        <f t="shared" si="4"/>
        <v>0.265152640964674</v>
      </c>
      <c r="AD51" s="44">
        <f t="shared" si="5"/>
        <v>-6.19993524966033</v>
      </c>
    </row>
    <row r="52" ht="15" spans="5:30">
      <c r="E52" s="14">
        <f t="shared" si="20"/>
        <v>47</v>
      </c>
      <c r="F52" s="15"/>
      <c r="G52" s="16">
        <f t="shared" si="6"/>
        <v>0.282608695652174</v>
      </c>
      <c r="H52" s="16" t="str">
        <f t="shared" si="21"/>
        <v>4</v>
      </c>
      <c r="I52" s="16">
        <f t="shared" si="22"/>
        <v>0.0434782608695652</v>
      </c>
      <c r="J52" s="30">
        <f t="shared" si="8"/>
        <v>0</v>
      </c>
      <c r="K52" s="30">
        <f t="shared" si="9"/>
        <v>1</v>
      </c>
      <c r="L52" s="16">
        <f t="shared" si="23"/>
        <v>0</v>
      </c>
      <c r="M52" s="16">
        <f t="shared" si="24"/>
        <v>0</v>
      </c>
      <c r="N52" s="16">
        <f t="shared" si="25"/>
        <v>6.5</v>
      </c>
      <c r="O52" s="16">
        <f t="shared" si="26"/>
        <v>-0.282608695652174</v>
      </c>
      <c r="P52" s="16">
        <f t="shared" si="27"/>
        <v>6.21739130434783</v>
      </c>
      <c r="Q52" s="16">
        <f t="shared" si="28"/>
        <v>282.608695652174</v>
      </c>
      <c r="R52" s="34">
        <f t="shared" si="14"/>
        <v>268.478260869565</v>
      </c>
      <c r="S52" s="35">
        <f t="shared" si="29"/>
        <v>11</v>
      </c>
      <c r="U52" s="36">
        <f t="shared" si="15"/>
        <v>17.4560546875</v>
      </c>
      <c r="V52" s="1">
        <f t="shared" si="16"/>
        <v>0.265152640964674</v>
      </c>
      <c r="W52" s="37">
        <f t="shared" si="17"/>
        <v>0.300064750339674</v>
      </c>
      <c r="X52" s="38">
        <f t="shared" si="18"/>
        <v>-0.0174560546875</v>
      </c>
      <c r="Y52" s="41">
        <f t="shared" si="19"/>
        <v>0.0174560546875</v>
      </c>
      <c r="AA52" s="42">
        <f t="shared" si="2"/>
        <v>0.265152640964674</v>
      </c>
      <c r="AB52" s="43">
        <f t="shared" si="3"/>
        <v>-6.19993524966033</v>
      </c>
      <c r="AC52" s="43">
        <f t="shared" si="4"/>
        <v>0.265152640964674</v>
      </c>
      <c r="AD52" s="44">
        <f t="shared" si="5"/>
        <v>-6.19993524966033</v>
      </c>
    </row>
    <row r="53" ht="15" spans="5:30">
      <c r="E53" s="14">
        <f t="shared" si="20"/>
        <v>48</v>
      </c>
      <c r="F53" s="15"/>
      <c r="G53" s="16">
        <f t="shared" si="6"/>
        <v>0.282608695652174</v>
      </c>
      <c r="H53" s="16" t="str">
        <f t="shared" si="21"/>
        <v>4</v>
      </c>
      <c r="I53" s="16">
        <f t="shared" si="22"/>
        <v>0.0434782608695652</v>
      </c>
      <c r="J53" s="30">
        <f t="shared" si="8"/>
        <v>0</v>
      </c>
      <c r="K53" s="30">
        <f t="shared" si="9"/>
        <v>1</v>
      </c>
      <c r="L53" s="16">
        <f t="shared" si="23"/>
        <v>0</v>
      </c>
      <c r="M53" s="16">
        <f t="shared" si="24"/>
        <v>0</v>
      </c>
      <c r="N53" s="16">
        <f t="shared" si="25"/>
        <v>6.5</v>
      </c>
      <c r="O53" s="16">
        <f t="shared" si="26"/>
        <v>-0.282608695652174</v>
      </c>
      <c r="P53" s="16">
        <f t="shared" si="27"/>
        <v>6.21739130434783</v>
      </c>
      <c r="Q53" s="16">
        <f t="shared" si="28"/>
        <v>282.608695652174</v>
      </c>
      <c r="R53" s="34">
        <f t="shared" si="14"/>
        <v>268.478260869565</v>
      </c>
      <c r="S53" s="35">
        <f t="shared" si="29"/>
        <v>11</v>
      </c>
      <c r="U53" s="36">
        <f t="shared" si="15"/>
        <v>17.4560546875</v>
      </c>
      <c r="V53" s="1">
        <f t="shared" si="16"/>
        <v>0.265152640964674</v>
      </c>
      <c r="W53" s="37">
        <f t="shared" si="17"/>
        <v>0.300064750339674</v>
      </c>
      <c r="X53" s="38">
        <f t="shared" si="18"/>
        <v>-0.0174560546875</v>
      </c>
      <c r="Y53" s="41">
        <f t="shared" si="19"/>
        <v>0.0174560546875</v>
      </c>
      <c r="AA53" s="42">
        <f t="shared" si="2"/>
        <v>0.265152640964674</v>
      </c>
      <c r="AB53" s="43">
        <f t="shared" si="3"/>
        <v>-6.19993524966033</v>
      </c>
      <c r="AC53" s="43">
        <f t="shared" si="4"/>
        <v>0.265152640964674</v>
      </c>
      <c r="AD53" s="44">
        <f t="shared" si="5"/>
        <v>-6.19993524966033</v>
      </c>
    </row>
    <row r="54" ht="15" spans="5:30">
      <c r="E54" s="14">
        <f t="shared" si="20"/>
        <v>49</v>
      </c>
      <c r="F54" s="15"/>
      <c r="G54" s="16">
        <f t="shared" si="6"/>
        <v>0.282608695652174</v>
      </c>
      <c r="H54" s="16" t="str">
        <f t="shared" si="21"/>
        <v>4</v>
      </c>
      <c r="I54" s="16">
        <f t="shared" si="22"/>
        <v>0.0434782608695652</v>
      </c>
      <c r="J54" s="30">
        <f t="shared" si="8"/>
        <v>0</v>
      </c>
      <c r="K54" s="30">
        <f t="shared" si="9"/>
        <v>1</v>
      </c>
      <c r="L54" s="16">
        <f t="shared" si="23"/>
        <v>0</v>
      </c>
      <c r="M54" s="16">
        <f t="shared" si="24"/>
        <v>0</v>
      </c>
      <c r="N54" s="16">
        <f t="shared" si="25"/>
        <v>6.5</v>
      </c>
      <c r="O54" s="16">
        <f t="shared" si="26"/>
        <v>-0.282608695652174</v>
      </c>
      <c r="P54" s="16">
        <f t="shared" si="27"/>
        <v>6.21739130434783</v>
      </c>
      <c r="Q54" s="16">
        <f t="shared" si="28"/>
        <v>282.608695652174</v>
      </c>
      <c r="R54" s="34">
        <f t="shared" si="14"/>
        <v>268.478260869565</v>
      </c>
      <c r="S54" s="35">
        <f t="shared" si="29"/>
        <v>11</v>
      </c>
      <c r="U54" s="36">
        <f t="shared" si="15"/>
        <v>17.4560546875</v>
      </c>
      <c r="V54" s="1">
        <f t="shared" si="16"/>
        <v>0.265152640964674</v>
      </c>
      <c r="W54" s="37">
        <f t="shared" si="17"/>
        <v>0.300064750339674</v>
      </c>
      <c r="X54" s="38">
        <f t="shared" si="18"/>
        <v>-0.0174560546875</v>
      </c>
      <c r="Y54" s="41">
        <f t="shared" si="19"/>
        <v>0.0174560546875</v>
      </c>
      <c r="AA54" s="42">
        <f t="shared" si="2"/>
        <v>0.265152640964674</v>
      </c>
      <c r="AB54" s="43">
        <f t="shared" si="3"/>
        <v>-6.19993524966033</v>
      </c>
      <c r="AC54" s="43">
        <f t="shared" si="4"/>
        <v>0.265152640964674</v>
      </c>
      <c r="AD54" s="44">
        <f t="shared" si="5"/>
        <v>-6.19993524966033</v>
      </c>
    </row>
    <row r="55" ht="15" spans="5:30">
      <c r="E55" s="14">
        <f t="shared" si="20"/>
        <v>50</v>
      </c>
      <c r="F55" s="15"/>
      <c r="G55" s="16">
        <f t="shared" si="6"/>
        <v>0.282608695652174</v>
      </c>
      <c r="H55" s="16" t="str">
        <f t="shared" si="21"/>
        <v>4</v>
      </c>
      <c r="I55" s="16">
        <f t="shared" si="22"/>
        <v>0.0434782608695652</v>
      </c>
      <c r="J55" s="30">
        <f t="shared" si="8"/>
        <v>0</v>
      </c>
      <c r="K55" s="30">
        <f t="shared" si="9"/>
        <v>1</v>
      </c>
      <c r="L55" s="16">
        <f t="shared" si="23"/>
        <v>0</v>
      </c>
      <c r="M55" s="16">
        <f t="shared" si="24"/>
        <v>0</v>
      </c>
      <c r="N55" s="16">
        <f t="shared" si="25"/>
        <v>6.5</v>
      </c>
      <c r="O55" s="16">
        <f t="shared" si="26"/>
        <v>-0.282608695652174</v>
      </c>
      <c r="P55" s="16">
        <f t="shared" si="27"/>
        <v>6.21739130434783</v>
      </c>
      <c r="Q55" s="16">
        <f t="shared" si="28"/>
        <v>282.608695652174</v>
      </c>
      <c r="R55" s="34">
        <f t="shared" si="14"/>
        <v>268.478260869565</v>
      </c>
      <c r="S55" s="35">
        <f t="shared" si="29"/>
        <v>11</v>
      </c>
      <c r="U55" s="36">
        <f t="shared" si="15"/>
        <v>17.4560546875</v>
      </c>
      <c r="V55" s="1">
        <f t="shared" si="16"/>
        <v>0.265152640964674</v>
      </c>
      <c r="W55" s="37">
        <f t="shared" si="17"/>
        <v>0.300064750339674</v>
      </c>
      <c r="X55" s="38">
        <f t="shared" si="18"/>
        <v>-0.0174560546875</v>
      </c>
      <c r="Y55" s="41">
        <f t="shared" si="19"/>
        <v>0.0174560546875</v>
      </c>
      <c r="AA55" s="42">
        <f t="shared" si="2"/>
        <v>0.265152640964674</v>
      </c>
      <c r="AB55" s="43">
        <f t="shared" si="3"/>
        <v>-6.19993524966033</v>
      </c>
      <c r="AC55" s="43">
        <f t="shared" si="4"/>
        <v>0.265152640964674</v>
      </c>
      <c r="AD55" s="44">
        <f t="shared" si="5"/>
        <v>-6.19993524966033</v>
      </c>
    </row>
    <row r="56" ht="15" spans="5:30">
      <c r="E56" s="14">
        <f t="shared" si="20"/>
        <v>51</v>
      </c>
      <c r="F56" s="15"/>
      <c r="G56" s="16">
        <f t="shared" si="6"/>
        <v>0.282608695652174</v>
      </c>
      <c r="H56" s="16" t="str">
        <f t="shared" si="21"/>
        <v>4</v>
      </c>
      <c r="I56" s="16">
        <f t="shared" si="22"/>
        <v>0.0434782608695652</v>
      </c>
      <c r="J56" s="30">
        <f t="shared" si="8"/>
        <v>0</v>
      </c>
      <c r="K56" s="30">
        <f t="shared" si="9"/>
        <v>1</v>
      </c>
      <c r="L56" s="16">
        <f t="shared" si="23"/>
        <v>0</v>
      </c>
      <c r="M56" s="16">
        <f t="shared" si="24"/>
        <v>0</v>
      </c>
      <c r="N56" s="16">
        <f t="shared" si="25"/>
        <v>6.5</v>
      </c>
      <c r="O56" s="16">
        <f t="shared" si="26"/>
        <v>-0.282608695652174</v>
      </c>
      <c r="P56" s="16">
        <f t="shared" si="27"/>
        <v>6.21739130434783</v>
      </c>
      <c r="Q56" s="16">
        <f t="shared" si="28"/>
        <v>282.608695652174</v>
      </c>
      <c r="R56" s="34">
        <f t="shared" si="14"/>
        <v>268.478260869565</v>
      </c>
      <c r="S56" s="35">
        <f t="shared" si="29"/>
        <v>11</v>
      </c>
      <c r="U56" s="36">
        <f t="shared" si="15"/>
        <v>17.4560546875</v>
      </c>
      <c r="V56" s="1">
        <f t="shared" si="16"/>
        <v>0.265152640964674</v>
      </c>
      <c r="W56" s="37">
        <f t="shared" si="17"/>
        <v>0.300064750339674</v>
      </c>
      <c r="X56" s="38">
        <f t="shared" si="18"/>
        <v>-0.0174560546875</v>
      </c>
      <c r="Y56" s="41">
        <f t="shared" si="19"/>
        <v>0.0174560546875</v>
      </c>
      <c r="AA56" s="42">
        <f t="shared" si="2"/>
        <v>0.265152640964674</v>
      </c>
      <c r="AB56" s="43">
        <f t="shared" si="3"/>
        <v>-6.19993524966033</v>
      </c>
      <c r="AC56" s="43">
        <f t="shared" si="4"/>
        <v>0.265152640964674</v>
      </c>
      <c r="AD56" s="44">
        <f t="shared" si="5"/>
        <v>-6.19993524966033</v>
      </c>
    </row>
    <row r="57" ht="15" spans="5:30">
      <c r="E57" s="14">
        <f t="shared" si="20"/>
        <v>52</v>
      </c>
      <c r="F57" s="15"/>
      <c r="G57" s="16">
        <f t="shared" si="6"/>
        <v>0.282608695652174</v>
      </c>
      <c r="H57" s="16" t="str">
        <f t="shared" si="21"/>
        <v>4</v>
      </c>
      <c r="I57" s="16">
        <f t="shared" si="22"/>
        <v>0.0434782608695652</v>
      </c>
      <c r="J57" s="30">
        <f t="shared" si="8"/>
        <v>0</v>
      </c>
      <c r="K57" s="30">
        <f t="shared" si="9"/>
        <v>1</v>
      </c>
      <c r="L57" s="16">
        <f t="shared" si="23"/>
        <v>0</v>
      </c>
      <c r="M57" s="16">
        <f t="shared" si="24"/>
        <v>0</v>
      </c>
      <c r="N57" s="16">
        <f t="shared" si="25"/>
        <v>6.5</v>
      </c>
      <c r="O57" s="16">
        <f t="shared" si="26"/>
        <v>-0.282608695652174</v>
      </c>
      <c r="P57" s="16">
        <f t="shared" si="27"/>
        <v>6.21739130434783</v>
      </c>
      <c r="Q57" s="16">
        <f t="shared" si="28"/>
        <v>282.608695652174</v>
      </c>
      <c r="R57" s="34">
        <f t="shared" si="14"/>
        <v>268.478260869565</v>
      </c>
      <c r="S57" s="35">
        <f t="shared" si="29"/>
        <v>11</v>
      </c>
      <c r="U57" s="36">
        <f t="shared" si="15"/>
        <v>17.4560546875</v>
      </c>
      <c r="V57" s="1">
        <f t="shared" si="16"/>
        <v>0.265152640964674</v>
      </c>
      <c r="W57" s="37">
        <f t="shared" si="17"/>
        <v>0.300064750339674</v>
      </c>
      <c r="X57" s="38">
        <f t="shared" si="18"/>
        <v>-0.0174560546875</v>
      </c>
      <c r="Y57" s="41">
        <f t="shared" si="19"/>
        <v>0.0174560546875</v>
      </c>
      <c r="AA57" s="42">
        <f t="shared" si="2"/>
        <v>0.265152640964674</v>
      </c>
      <c r="AB57" s="43">
        <f t="shared" si="3"/>
        <v>-6.19993524966033</v>
      </c>
      <c r="AC57" s="43">
        <f t="shared" si="4"/>
        <v>0.265152640964674</v>
      </c>
      <c r="AD57" s="44">
        <f t="shared" si="5"/>
        <v>-6.19993524966033</v>
      </c>
    </row>
    <row r="58" ht="15" spans="5:30">
      <c r="E58" s="14">
        <f t="shared" si="20"/>
        <v>53</v>
      </c>
      <c r="F58" s="15"/>
      <c r="G58" s="16">
        <f t="shared" si="6"/>
        <v>0.282608695652174</v>
      </c>
      <c r="H58" s="16" t="str">
        <f t="shared" si="21"/>
        <v>4</v>
      </c>
      <c r="I58" s="16">
        <f t="shared" si="22"/>
        <v>0.0434782608695652</v>
      </c>
      <c r="J58" s="30">
        <f t="shared" si="8"/>
        <v>0</v>
      </c>
      <c r="K58" s="30">
        <f t="shared" si="9"/>
        <v>1</v>
      </c>
      <c r="L58" s="16">
        <f t="shared" si="23"/>
        <v>0</v>
      </c>
      <c r="M58" s="16">
        <f t="shared" si="24"/>
        <v>0</v>
      </c>
      <c r="N58" s="16">
        <f t="shared" si="25"/>
        <v>6.5</v>
      </c>
      <c r="O58" s="16">
        <f t="shared" si="26"/>
        <v>-0.282608695652174</v>
      </c>
      <c r="P58" s="16">
        <f t="shared" si="27"/>
        <v>6.21739130434783</v>
      </c>
      <c r="Q58" s="16">
        <f t="shared" si="28"/>
        <v>282.608695652174</v>
      </c>
      <c r="R58" s="34">
        <f t="shared" si="14"/>
        <v>268.478260869565</v>
      </c>
      <c r="S58" s="35">
        <f t="shared" si="29"/>
        <v>11</v>
      </c>
      <c r="U58" s="36">
        <f t="shared" si="15"/>
        <v>17.4560546875</v>
      </c>
      <c r="V58" s="1">
        <f t="shared" si="16"/>
        <v>0.265152640964674</v>
      </c>
      <c r="W58" s="37">
        <f t="shared" si="17"/>
        <v>0.300064750339674</v>
      </c>
      <c r="X58" s="38">
        <f t="shared" si="18"/>
        <v>-0.0174560546875</v>
      </c>
      <c r="Y58" s="41">
        <f t="shared" si="19"/>
        <v>0.0174560546875</v>
      </c>
      <c r="AA58" s="42">
        <f t="shared" si="2"/>
        <v>0.265152640964674</v>
      </c>
      <c r="AB58" s="43">
        <f t="shared" si="3"/>
        <v>-6.19993524966033</v>
      </c>
      <c r="AC58" s="43">
        <f t="shared" si="4"/>
        <v>0.265152640964674</v>
      </c>
      <c r="AD58" s="44">
        <f t="shared" si="5"/>
        <v>-6.19993524966033</v>
      </c>
    </row>
    <row r="59" ht="15" spans="5:30">
      <c r="E59" s="14">
        <f t="shared" si="20"/>
        <v>54</v>
      </c>
      <c r="F59" s="15"/>
      <c r="G59" s="16">
        <f t="shared" si="6"/>
        <v>0.282608695652174</v>
      </c>
      <c r="H59" s="16" t="str">
        <f t="shared" si="21"/>
        <v>4</v>
      </c>
      <c r="I59" s="16">
        <f t="shared" si="22"/>
        <v>0.0434782608695652</v>
      </c>
      <c r="J59" s="30">
        <f t="shared" si="8"/>
        <v>0</v>
      </c>
      <c r="K59" s="30">
        <f t="shared" si="9"/>
        <v>1</v>
      </c>
      <c r="L59" s="16">
        <f t="shared" si="23"/>
        <v>0</v>
      </c>
      <c r="M59" s="16">
        <f t="shared" si="24"/>
        <v>0</v>
      </c>
      <c r="N59" s="16">
        <f t="shared" si="25"/>
        <v>6.5</v>
      </c>
      <c r="O59" s="16">
        <f t="shared" si="26"/>
        <v>-0.282608695652174</v>
      </c>
      <c r="P59" s="16">
        <f t="shared" si="27"/>
        <v>6.21739130434783</v>
      </c>
      <c r="Q59" s="16">
        <f t="shared" si="28"/>
        <v>282.608695652174</v>
      </c>
      <c r="R59" s="34">
        <f t="shared" si="14"/>
        <v>268.478260869565</v>
      </c>
      <c r="S59" s="35">
        <f t="shared" si="29"/>
        <v>11</v>
      </c>
      <c r="U59" s="36">
        <f t="shared" si="15"/>
        <v>17.4560546875</v>
      </c>
      <c r="V59" s="1">
        <f t="shared" si="16"/>
        <v>0.265152640964674</v>
      </c>
      <c r="W59" s="37">
        <f t="shared" si="17"/>
        <v>0.300064750339674</v>
      </c>
      <c r="X59" s="38">
        <f t="shared" si="18"/>
        <v>-0.0174560546875</v>
      </c>
      <c r="Y59" s="41">
        <f t="shared" si="19"/>
        <v>0.0174560546875</v>
      </c>
      <c r="AA59" s="42">
        <f t="shared" si="2"/>
        <v>0.265152640964674</v>
      </c>
      <c r="AB59" s="43">
        <f t="shared" si="3"/>
        <v>-6.19993524966033</v>
      </c>
      <c r="AC59" s="43">
        <f t="shared" si="4"/>
        <v>0.265152640964674</v>
      </c>
      <c r="AD59" s="44">
        <f t="shared" si="5"/>
        <v>-6.19993524966033</v>
      </c>
    </row>
    <row r="60" ht="15" spans="5:30">
      <c r="E60" s="14">
        <f t="shared" si="20"/>
        <v>55</v>
      </c>
      <c r="F60" s="15"/>
      <c r="G60" s="16">
        <f t="shared" si="6"/>
        <v>0.282608695652174</v>
      </c>
      <c r="H60" s="16" t="str">
        <f t="shared" si="21"/>
        <v>4</v>
      </c>
      <c r="I60" s="16">
        <f t="shared" si="22"/>
        <v>0.0434782608695652</v>
      </c>
      <c r="J60" s="30">
        <f t="shared" si="8"/>
        <v>0</v>
      </c>
      <c r="K60" s="30">
        <f t="shared" si="9"/>
        <v>1</v>
      </c>
      <c r="L60" s="16">
        <f t="shared" si="23"/>
        <v>0</v>
      </c>
      <c r="M60" s="16">
        <f t="shared" si="24"/>
        <v>0</v>
      </c>
      <c r="N60" s="16">
        <f t="shared" si="25"/>
        <v>6.5</v>
      </c>
      <c r="O60" s="16">
        <f t="shared" si="26"/>
        <v>-0.282608695652174</v>
      </c>
      <c r="P60" s="16">
        <f t="shared" si="27"/>
        <v>6.21739130434783</v>
      </c>
      <c r="Q60" s="16">
        <f t="shared" si="28"/>
        <v>282.608695652174</v>
      </c>
      <c r="R60" s="34">
        <f t="shared" si="14"/>
        <v>268.478260869565</v>
      </c>
      <c r="S60" s="35">
        <f t="shared" si="29"/>
        <v>11</v>
      </c>
      <c r="U60" s="36">
        <f t="shared" si="15"/>
        <v>17.4560546875</v>
      </c>
      <c r="V60" s="1">
        <f t="shared" si="16"/>
        <v>0.265152640964674</v>
      </c>
      <c r="W60" s="37">
        <f t="shared" si="17"/>
        <v>0.300064750339674</v>
      </c>
      <c r="X60" s="38">
        <f t="shared" si="18"/>
        <v>-0.0174560546875</v>
      </c>
      <c r="Y60" s="41">
        <f t="shared" si="19"/>
        <v>0.0174560546875</v>
      </c>
      <c r="AA60" s="42">
        <f t="shared" si="2"/>
        <v>0.265152640964674</v>
      </c>
      <c r="AB60" s="43">
        <f t="shared" si="3"/>
        <v>-6.19993524966033</v>
      </c>
      <c r="AC60" s="43">
        <f t="shared" si="4"/>
        <v>0.265152640964674</v>
      </c>
      <c r="AD60" s="44">
        <f t="shared" si="5"/>
        <v>-6.19993524966033</v>
      </c>
    </row>
    <row r="61" ht="15" spans="5:30">
      <c r="E61" s="14">
        <f t="shared" si="20"/>
        <v>56</v>
      </c>
      <c r="F61" s="15"/>
      <c r="G61" s="16">
        <f t="shared" si="6"/>
        <v>0.282608695652174</v>
      </c>
      <c r="H61" s="16" t="str">
        <f t="shared" si="21"/>
        <v>4</v>
      </c>
      <c r="I61" s="16">
        <f t="shared" si="22"/>
        <v>0.0434782608695652</v>
      </c>
      <c r="J61" s="30">
        <f t="shared" si="8"/>
        <v>0</v>
      </c>
      <c r="K61" s="30">
        <f t="shared" si="9"/>
        <v>1</v>
      </c>
      <c r="L61" s="16">
        <f t="shared" si="23"/>
        <v>0</v>
      </c>
      <c r="M61" s="16">
        <f t="shared" si="24"/>
        <v>0</v>
      </c>
      <c r="N61" s="16">
        <f t="shared" si="25"/>
        <v>6.5</v>
      </c>
      <c r="O61" s="16">
        <f t="shared" si="26"/>
        <v>-0.282608695652174</v>
      </c>
      <c r="P61" s="16">
        <f t="shared" si="27"/>
        <v>6.21739130434783</v>
      </c>
      <c r="Q61" s="16">
        <f t="shared" si="28"/>
        <v>282.608695652174</v>
      </c>
      <c r="R61" s="34">
        <f t="shared" si="14"/>
        <v>268.478260869565</v>
      </c>
      <c r="S61" s="35">
        <f t="shared" si="29"/>
        <v>11</v>
      </c>
      <c r="U61" s="36">
        <f t="shared" si="15"/>
        <v>17.4560546875</v>
      </c>
      <c r="V61" s="1">
        <f t="shared" si="16"/>
        <v>0.265152640964674</v>
      </c>
      <c r="W61" s="37">
        <f t="shared" si="17"/>
        <v>0.300064750339674</v>
      </c>
      <c r="X61" s="38">
        <f t="shared" si="18"/>
        <v>-0.0174560546875</v>
      </c>
      <c r="Y61" s="41">
        <f t="shared" si="19"/>
        <v>0.0174560546875</v>
      </c>
      <c r="AA61" s="42">
        <f t="shared" si="2"/>
        <v>0.265152640964674</v>
      </c>
      <c r="AB61" s="43">
        <f t="shared" si="3"/>
        <v>-6.19993524966033</v>
      </c>
      <c r="AC61" s="43">
        <f t="shared" si="4"/>
        <v>0.265152640964674</v>
      </c>
      <c r="AD61" s="44">
        <f t="shared" si="5"/>
        <v>-6.19993524966033</v>
      </c>
    </row>
    <row r="62" ht="15" spans="5:30">
      <c r="E62" s="14">
        <f t="shared" si="20"/>
        <v>57</v>
      </c>
      <c r="F62" s="15"/>
      <c r="G62" s="16">
        <f t="shared" si="6"/>
        <v>0.282608695652174</v>
      </c>
      <c r="H62" s="16" t="str">
        <f t="shared" si="21"/>
        <v>4</v>
      </c>
      <c r="I62" s="16">
        <f t="shared" si="22"/>
        <v>0.0434782608695652</v>
      </c>
      <c r="J62" s="30">
        <f t="shared" si="8"/>
        <v>0</v>
      </c>
      <c r="K62" s="30">
        <f t="shared" si="9"/>
        <v>1</v>
      </c>
      <c r="L62" s="16">
        <f t="shared" si="23"/>
        <v>0</v>
      </c>
      <c r="M62" s="16">
        <f t="shared" si="24"/>
        <v>0</v>
      </c>
      <c r="N62" s="16">
        <f t="shared" si="25"/>
        <v>6.5</v>
      </c>
      <c r="O62" s="16">
        <f t="shared" si="26"/>
        <v>-0.282608695652174</v>
      </c>
      <c r="P62" s="16">
        <f t="shared" si="27"/>
        <v>6.21739130434783</v>
      </c>
      <c r="Q62" s="16">
        <f t="shared" si="28"/>
        <v>282.608695652174</v>
      </c>
      <c r="R62" s="34">
        <f t="shared" si="14"/>
        <v>268.478260869565</v>
      </c>
      <c r="S62" s="35">
        <f t="shared" si="29"/>
        <v>11</v>
      </c>
      <c r="U62" s="36">
        <f t="shared" si="15"/>
        <v>17.4560546875</v>
      </c>
      <c r="V62" s="1">
        <f t="shared" si="16"/>
        <v>0.265152640964674</v>
      </c>
      <c r="W62" s="37">
        <f t="shared" si="17"/>
        <v>0.300064750339674</v>
      </c>
      <c r="X62" s="38">
        <f t="shared" si="18"/>
        <v>-0.0174560546875</v>
      </c>
      <c r="Y62" s="41">
        <f t="shared" si="19"/>
        <v>0.0174560546875</v>
      </c>
      <c r="AA62" s="42">
        <f t="shared" si="2"/>
        <v>0.265152640964674</v>
      </c>
      <c r="AB62" s="43">
        <f t="shared" si="3"/>
        <v>-6.19993524966033</v>
      </c>
      <c r="AC62" s="43">
        <f t="shared" si="4"/>
        <v>0.265152640964674</v>
      </c>
      <c r="AD62" s="44">
        <f t="shared" si="5"/>
        <v>-6.19993524966033</v>
      </c>
    </row>
    <row r="63" ht="15" spans="5:30">
      <c r="E63" s="14">
        <f t="shared" si="20"/>
        <v>58</v>
      </c>
      <c r="F63" s="15"/>
      <c r="G63" s="16">
        <f t="shared" si="6"/>
        <v>0.282608695652174</v>
      </c>
      <c r="H63" s="16" t="str">
        <f t="shared" si="21"/>
        <v>4</v>
      </c>
      <c r="I63" s="16">
        <f t="shared" si="22"/>
        <v>0.0434782608695652</v>
      </c>
      <c r="J63" s="30">
        <f t="shared" si="8"/>
        <v>0</v>
      </c>
      <c r="K63" s="30">
        <f t="shared" si="9"/>
        <v>1</v>
      </c>
      <c r="L63" s="16">
        <f t="shared" si="23"/>
        <v>0</v>
      </c>
      <c r="M63" s="16">
        <f t="shared" si="24"/>
        <v>0</v>
      </c>
      <c r="N63" s="16">
        <f t="shared" si="25"/>
        <v>6.5</v>
      </c>
      <c r="O63" s="16">
        <f t="shared" si="26"/>
        <v>-0.282608695652174</v>
      </c>
      <c r="P63" s="16">
        <f t="shared" si="27"/>
        <v>6.21739130434783</v>
      </c>
      <c r="Q63" s="16">
        <f t="shared" si="28"/>
        <v>282.608695652174</v>
      </c>
      <c r="R63" s="34">
        <f t="shared" si="14"/>
        <v>268.478260869565</v>
      </c>
      <c r="S63" s="35">
        <f t="shared" si="29"/>
        <v>11</v>
      </c>
      <c r="U63" s="36">
        <f t="shared" si="15"/>
        <v>17.4560546875</v>
      </c>
      <c r="V63" s="1">
        <f t="shared" si="16"/>
        <v>0.265152640964674</v>
      </c>
      <c r="W63" s="37">
        <f t="shared" si="17"/>
        <v>0.300064750339674</v>
      </c>
      <c r="X63" s="38">
        <f t="shared" si="18"/>
        <v>-0.0174560546875</v>
      </c>
      <c r="Y63" s="41">
        <f t="shared" si="19"/>
        <v>0.0174560546875</v>
      </c>
      <c r="AA63" s="42">
        <f t="shared" si="2"/>
        <v>0.265152640964674</v>
      </c>
      <c r="AB63" s="43">
        <f t="shared" si="3"/>
        <v>-6.19993524966033</v>
      </c>
      <c r="AC63" s="43">
        <f t="shared" si="4"/>
        <v>0.265152640964674</v>
      </c>
      <c r="AD63" s="44">
        <f t="shared" si="5"/>
        <v>-6.19993524966033</v>
      </c>
    </row>
    <row r="64" ht="15" spans="5:30">
      <c r="E64" s="14">
        <f t="shared" si="20"/>
        <v>59</v>
      </c>
      <c r="F64" s="15"/>
      <c r="G64" s="16">
        <f t="shared" si="6"/>
        <v>0.282608695652174</v>
      </c>
      <c r="H64" s="16" t="str">
        <f t="shared" si="21"/>
        <v>4</v>
      </c>
      <c r="I64" s="16">
        <f t="shared" si="22"/>
        <v>0.0434782608695652</v>
      </c>
      <c r="J64" s="30">
        <f t="shared" si="8"/>
        <v>0</v>
      </c>
      <c r="K64" s="30">
        <f t="shared" si="9"/>
        <v>1</v>
      </c>
      <c r="L64" s="16">
        <f t="shared" si="23"/>
        <v>0</v>
      </c>
      <c r="M64" s="16">
        <f t="shared" si="24"/>
        <v>0</v>
      </c>
      <c r="N64" s="16">
        <f t="shared" si="25"/>
        <v>6.5</v>
      </c>
      <c r="O64" s="16">
        <f t="shared" si="26"/>
        <v>-0.282608695652174</v>
      </c>
      <c r="P64" s="16">
        <f t="shared" si="27"/>
        <v>6.21739130434783</v>
      </c>
      <c r="Q64" s="16">
        <f t="shared" si="28"/>
        <v>282.608695652174</v>
      </c>
      <c r="R64" s="34">
        <f t="shared" si="14"/>
        <v>268.478260869565</v>
      </c>
      <c r="S64" s="35">
        <f t="shared" si="29"/>
        <v>11</v>
      </c>
      <c r="U64" s="36">
        <f t="shared" si="15"/>
        <v>17.4560546875</v>
      </c>
      <c r="V64" s="1">
        <f t="shared" si="16"/>
        <v>0.265152640964674</v>
      </c>
      <c r="W64" s="37">
        <f t="shared" si="17"/>
        <v>0.300064750339674</v>
      </c>
      <c r="X64" s="38">
        <f t="shared" si="18"/>
        <v>-0.0174560546875</v>
      </c>
      <c r="Y64" s="41">
        <f t="shared" si="19"/>
        <v>0.0174560546875</v>
      </c>
      <c r="AA64" s="42">
        <f t="shared" si="2"/>
        <v>0.265152640964674</v>
      </c>
      <c r="AB64" s="43">
        <f t="shared" si="3"/>
        <v>-6.19993524966033</v>
      </c>
      <c r="AC64" s="43">
        <f t="shared" si="4"/>
        <v>0.265152640964674</v>
      </c>
      <c r="AD64" s="44">
        <f t="shared" si="5"/>
        <v>-6.19993524966033</v>
      </c>
    </row>
    <row r="65" ht="15" spans="5:30">
      <c r="E65" s="14">
        <f t="shared" si="20"/>
        <v>60</v>
      </c>
      <c r="F65" s="15"/>
      <c r="G65" s="16">
        <f t="shared" si="6"/>
        <v>0.282608695652174</v>
      </c>
      <c r="H65" s="16" t="str">
        <f t="shared" si="21"/>
        <v>4</v>
      </c>
      <c r="I65" s="16">
        <f t="shared" si="22"/>
        <v>0.0434782608695652</v>
      </c>
      <c r="J65" s="30">
        <f t="shared" si="8"/>
        <v>0</v>
      </c>
      <c r="K65" s="30">
        <f t="shared" si="9"/>
        <v>1</v>
      </c>
      <c r="L65" s="16">
        <f t="shared" si="23"/>
        <v>0</v>
      </c>
      <c r="M65" s="16">
        <f t="shared" si="24"/>
        <v>0</v>
      </c>
      <c r="N65" s="16">
        <f t="shared" si="25"/>
        <v>6.5</v>
      </c>
      <c r="O65" s="16">
        <f t="shared" si="26"/>
        <v>-0.282608695652174</v>
      </c>
      <c r="P65" s="16">
        <f t="shared" si="27"/>
        <v>6.21739130434783</v>
      </c>
      <c r="Q65" s="16">
        <f t="shared" si="28"/>
        <v>282.608695652174</v>
      </c>
      <c r="R65" s="34">
        <f t="shared" si="14"/>
        <v>268.478260869565</v>
      </c>
      <c r="S65" s="35">
        <f t="shared" si="29"/>
        <v>11</v>
      </c>
      <c r="U65" s="36">
        <f t="shared" si="15"/>
        <v>17.4560546875</v>
      </c>
      <c r="V65" s="1">
        <f t="shared" si="16"/>
        <v>0.265152640964674</v>
      </c>
      <c r="W65" s="37">
        <f t="shared" si="17"/>
        <v>0.300064750339674</v>
      </c>
      <c r="X65" s="38">
        <f t="shared" si="18"/>
        <v>-0.0174560546875</v>
      </c>
      <c r="Y65" s="41">
        <f t="shared" si="19"/>
        <v>0.0174560546875</v>
      </c>
      <c r="AA65" s="42">
        <f t="shared" si="2"/>
        <v>0.265152640964674</v>
      </c>
      <c r="AB65" s="43">
        <f t="shared" si="3"/>
        <v>-6.19993524966033</v>
      </c>
      <c r="AC65" s="43">
        <f t="shared" si="4"/>
        <v>0.265152640964674</v>
      </c>
      <c r="AD65" s="44">
        <f t="shared" si="5"/>
        <v>-6.19993524966033</v>
      </c>
    </row>
    <row r="66" ht="15" spans="5:30">
      <c r="E66" s="14">
        <f t="shared" si="20"/>
        <v>61</v>
      </c>
      <c r="F66" s="15"/>
      <c r="G66" s="16">
        <f t="shared" si="6"/>
        <v>0.282608695652174</v>
      </c>
      <c r="H66" s="16" t="str">
        <f t="shared" si="21"/>
        <v>4</v>
      </c>
      <c r="I66" s="16">
        <f t="shared" si="22"/>
        <v>0.0434782608695652</v>
      </c>
      <c r="J66" s="30">
        <f t="shared" si="8"/>
        <v>0</v>
      </c>
      <c r="K66" s="30">
        <f t="shared" si="9"/>
        <v>1</v>
      </c>
      <c r="L66" s="16">
        <f t="shared" si="23"/>
        <v>0</v>
      </c>
      <c r="M66" s="16">
        <f t="shared" si="24"/>
        <v>0</v>
      </c>
      <c r="N66" s="16">
        <f t="shared" si="25"/>
        <v>6.5</v>
      </c>
      <c r="O66" s="16">
        <f t="shared" si="26"/>
        <v>-0.282608695652174</v>
      </c>
      <c r="P66" s="16">
        <f t="shared" si="27"/>
        <v>6.21739130434783</v>
      </c>
      <c r="Q66" s="16">
        <f t="shared" si="28"/>
        <v>282.608695652174</v>
      </c>
      <c r="R66" s="34">
        <f t="shared" si="14"/>
        <v>268.478260869565</v>
      </c>
      <c r="S66" s="35">
        <f t="shared" si="29"/>
        <v>11</v>
      </c>
      <c r="U66" s="36">
        <f t="shared" si="15"/>
        <v>17.4560546875</v>
      </c>
      <c r="V66" s="1">
        <f t="shared" si="16"/>
        <v>0.265152640964674</v>
      </c>
      <c r="W66" s="37">
        <f t="shared" si="17"/>
        <v>0.300064750339674</v>
      </c>
      <c r="X66" s="38">
        <f t="shared" si="18"/>
        <v>-0.0174560546875</v>
      </c>
      <c r="Y66" s="41">
        <f t="shared" si="19"/>
        <v>0.0174560546875</v>
      </c>
      <c r="AA66" s="42">
        <f t="shared" si="2"/>
        <v>0.265152640964674</v>
      </c>
      <c r="AB66" s="43">
        <f t="shared" si="3"/>
        <v>-6.19993524966033</v>
      </c>
      <c r="AC66" s="43">
        <f t="shared" si="4"/>
        <v>0.265152640964674</v>
      </c>
      <c r="AD66" s="44">
        <f t="shared" si="5"/>
        <v>-6.19993524966033</v>
      </c>
    </row>
    <row r="67" ht="15" spans="5:30">
      <c r="E67" s="14">
        <f t="shared" si="20"/>
        <v>62</v>
      </c>
      <c r="F67" s="15"/>
      <c r="G67" s="16">
        <f t="shared" si="6"/>
        <v>0.282608695652174</v>
      </c>
      <c r="H67" s="16" t="str">
        <f t="shared" si="21"/>
        <v>4</v>
      </c>
      <c r="I67" s="16">
        <f t="shared" si="22"/>
        <v>0.0434782608695652</v>
      </c>
      <c r="J67" s="30">
        <f t="shared" si="8"/>
        <v>0</v>
      </c>
      <c r="K67" s="30">
        <f t="shared" si="9"/>
        <v>1</v>
      </c>
      <c r="L67" s="16">
        <f t="shared" si="23"/>
        <v>0</v>
      </c>
      <c r="M67" s="16">
        <f t="shared" si="24"/>
        <v>0</v>
      </c>
      <c r="N67" s="16">
        <f t="shared" si="25"/>
        <v>6.5</v>
      </c>
      <c r="O67" s="16">
        <f t="shared" si="26"/>
        <v>-0.282608695652174</v>
      </c>
      <c r="P67" s="16">
        <f t="shared" si="27"/>
        <v>6.21739130434783</v>
      </c>
      <c r="Q67" s="16">
        <f t="shared" si="28"/>
        <v>282.608695652174</v>
      </c>
      <c r="R67" s="34">
        <f t="shared" si="14"/>
        <v>268.478260869565</v>
      </c>
      <c r="S67" s="35">
        <f t="shared" si="29"/>
        <v>11</v>
      </c>
      <c r="U67" s="36">
        <f t="shared" si="15"/>
        <v>17.4560546875</v>
      </c>
      <c r="V67" s="1">
        <f t="shared" si="16"/>
        <v>0.265152640964674</v>
      </c>
      <c r="W67" s="37">
        <f t="shared" si="17"/>
        <v>0.300064750339674</v>
      </c>
      <c r="X67" s="38">
        <f t="shared" si="18"/>
        <v>-0.0174560546875</v>
      </c>
      <c r="Y67" s="41">
        <f t="shared" si="19"/>
        <v>0.0174560546875</v>
      </c>
      <c r="AA67" s="42">
        <f t="shared" si="2"/>
        <v>0.265152640964674</v>
      </c>
      <c r="AB67" s="43">
        <f t="shared" si="3"/>
        <v>-6.19993524966033</v>
      </c>
      <c r="AC67" s="43">
        <f t="shared" si="4"/>
        <v>0.265152640964674</v>
      </c>
      <c r="AD67" s="44">
        <f t="shared" si="5"/>
        <v>-6.19993524966033</v>
      </c>
    </row>
    <row r="68" ht="15" spans="5:30">
      <c r="E68" s="14">
        <f t="shared" si="20"/>
        <v>63</v>
      </c>
      <c r="F68" s="15"/>
      <c r="G68" s="16">
        <f t="shared" si="6"/>
        <v>0.282608695652174</v>
      </c>
      <c r="H68" s="16" t="str">
        <f t="shared" si="21"/>
        <v>4</v>
      </c>
      <c r="I68" s="16">
        <f t="shared" si="22"/>
        <v>0.0434782608695652</v>
      </c>
      <c r="J68" s="30">
        <f t="shared" si="8"/>
        <v>0</v>
      </c>
      <c r="K68" s="30">
        <f t="shared" si="9"/>
        <v>1</v>
      </c>
      <c r="L68" s="16">
        <f t="shared" si="23"/>
        <v>0</v>
      </c>
      <c r="M68" s="16">
        <f t="shared" si="24"/>
        <v>0</v>
      </c>
      <c r="N68" s="16">
        <f t="shared" si="25"/>
        <v>6.5</v>
      </c>
      <c r="O68" s="16">
        <f t="shared" si="26"/>
        <v>-0.282608695652174</v>
      </c>
      <c r="P68" s="16">
        <f t="shared" si="27"/>
        <v>6.21739130434783</v>
      </c>
      <c r="Q68" s="16">
        <f t="shared" si="28"/>
        <v>282.608695652174</v>
      </c>
      <c r="R68" s="34">
        <f t="shared" si="14"/>
        <v>268.478260869565</v>
      </c>
      <c r="S68" s="35">
        <f t="shared" si="29"/>
        <v>11</v>
      </c>
      <c r="U68" s="36">
        <f t="shared" si="15"/>
        <v>17.4560546875</v>
      </c>
      <c r="V68" s="1">
        <f t="shared" si="16"/>
        <v>0.265152640964674</v>
      </c>
      <c r="W68" s="37">
        <f t="shared" si="17"/>
        <v>0.300064750339674</v>
      </c>
      <c r="X68" s="38">
        <f t="shared" si="18"/>
        <v>-0.0174560546875</v>
      </c>
      <c r="Y68" s="41">
        <f t="shared" si="19"/>
        <v>0.0174560546875</v>
      </c>
      <c r="AA68" s="42">
        <f t="shared" si="2"/>
        <v>0.265152640964674</v>
      </c>
      <c r="AB68" s="43">
        <f t="shared" si="3"/>
        <v>-6.19993524966033</v>
      </c>
      <c r="AC68" s="43">
        <f t="shared" si="4"/>
        <v>0.265152640964674</v>
      </c>
      <c r="AD68" s="44">
        <f t="shared" si="5"/>
        <v>-6.19993524966033</v>
      </c>
    </row>
    <row r="69" ht="15" spans="5:30">
      <c r="E69" s="14">
        <f t="shared" si="20"/>
        <v>64</v>
      </c>
      <c r="F69" s="15"/>
      <c r="G69" s="16">
        <f t="shared" si="6"/>
        <v>0.282608695652174</v>
      </c>
      <c r="H69" s="16" t="str">
        <f t="shared" si="21"/>
        <v>4</v>
      </c>
      <c r="I69" s="16">
        <f t="shared" si="22"/>
        <v>0.0434782608695652</v>
      </c>
      <c r="J69" s="30">
        <f t="shared" si="8"/>
        <v>0</v>
      </c>
      <c r="K69" s="30">
        <f t="shared" si="9"/>
        <v>1</v>
      </c>
      <c r="L69" s="16">
        <f t="shared" si="23"/>
        <v>0</v>
      </c>
      <c r="M69" s="16">
        <f t="shared" si="24"/>
        <v>0</v>
      </c>
      <c r="N69" s="16">
        <f t="shared" si="25"/>
        <v>6.5</v>
      </c>
      <c r="O69" s="16">
        <f t="shared" si="26"/>
        <v>-0.282608695652174</v>
      </c>
      <c r="P69" s="16">
        <f t="shared" si="27"/>
        <v>6.21739130434783</v>
      </c>
      <c r="Q69" s="16">
        <f t="shared" si="28"/>
        <v>282.608695652174</v>
      </c>
      <c r="R69" s="34">
        <f t="shared" si="14"/>
        <v>268.478260869565</v>
      </c>
      <c r="S69" s="35">
        <f t="shared" si="29"/>
        <v>11</v>
      </c>
      <c r="U69" s="36">
        <f t="shared" si="15"/>
        <v>17.4560546875</v>
      </c>
      <c r="V69" s="1">
        <f t="shared" si="16"/>
        <v>0.265152640964674</v>
      </c>
      <c r="W69" s="37">
        <f t="shared" si="17"/>
        <v>0.300064750339674</v>
      </c>
      <c r="X69" s="38">
        <f t="shared" si="18"/>
        <v>-0.0174560546875</v>
      </c>
      <c r="Y69" s="41">
        <f t="shared" si="19"/>
        <v>0.0174560546875</v>
      </c>
      <c r="AA69" s="42">
        <f t="shared" ref="AA69:AD104" si="30">V69-M69</f>
        <v>0.265152640964674</v>
      </c>
      <c r="AB69" s="43">
        <f t="shared" si="30"/>
        <v>-6.19993524966033</v>
      </c>
      <c r="AC69" s="43">
        <f t="shared" si="30"/>
        <v>0.265152640964674</v>
      </c>
      <c r="AD69" s="44">
        <f t="shared" si="30"/>
        <v>-6.19993524966033</v>
      </c>
    </row>
    <row r="70" ht="15" spans="5:30">
      <c r="E70" s="14">
        <f t="shared" si="20"/>
        <v>65</v>
      </c>
      <c r="F70" s="15"/>
      <c r="G70" s="16">
        <f t="shared" ref="G70:G104" si="31">F70+$C$8/1000</f>
        <v>0.282608695652174</v>
      </c>
      <c r="H70" s="16" t="str">
        <f t="shared" si="21"/>
        <v>4</v>
      </c>
      <c r="I70" s="16">
        <f t="shared" si="22"/>
        <v>0.0434782608695652</v>
      </c>
      <c r="J70" s="30">
        <f t="shared" ref="J70:J104" si="32">INT(I70)</f>
        <v>0</v>
      </c>
      <c r="K70" s="30">
        <f t="shared" ref="K70:K104" si="33">J70+1</f>
        <v>1</v>
      </c>
      <c r="L70" s="16">
        <f t="shared" si="23"/>
        <v>0</v>
      </c>
      <c r="M70" s="16">
        <f t="shared" si="24"/>
        <v>0</v>
      </c>
      <c r="N70" s="16">
        <f t="shared" si="25"/>
        <v>6.5</v>
      </c>
      <c r="O70" s="16">
        <f t="shared" si="26"/>
        <v>-0.282608695652174</v>
      </c>
      <c r="P70" s="16">
        <f t="shared" si="27"/>
        <v>6.21739130434783</v>
      </c>
      <c r="Q70" s="16">
        <f t="shared" si="28"/>
        <v>282.608695652174</v>
      </c>
      <c r="R70" s="34">
        <f t="shared" ref="R70:R104" si="34">0.95*Q70</f>
        <v>268.478260869565</v>
      </c>
      <c r="S70" s="35">
        <f t="shared" si="29"/>
        <v>11</v>
      </c>
      <c r="U70" s="36">
        <f t="shared" ref="U70:U104" si="35">(S70*256/2^20)*$C$4*1000/$C$9</f>
        <v>17.4560546875</v>
      </c>
      <c r="V70" s="1">
        <f t="shared" ref="V70:V104" si="36">G70-U70/1000</f>
        <v>0.265152640964674</v>
      </c>
      <c r="W70" s="37">
        <f t="shared" ref="W70:W104" si="37">G70+U70/1000</f>
        <v>0.300064750339674</v>
      </c>
      <c r="X70" s="38">
        <f t="shared" ref="X70:X104" si="38">V70-$C$8/1000</f>
        <v>-0.0174560546875</v>
      </c>
      <c r="Y70" s="41">
        <f t="shared" ref="Y70:Y104" si="39">W70-$C$8/1000</f>
        <v>0.0174560546875</v>
      </c>
      <c r="AA70" s="42">
        <f t="shared" si="30"/>
        <v>0.265152640964674</v>
      </c>
      <c r="AB70" s="43">
        <f t="shared" si="30"/>
        <v>-6.19993524966033</v>
      </c>
      <c r="AC70" s="43">
        <f t="shared" si="30"/>
        <v>0.265152640964674</v>
      </c>
      <c r="AD70" s="44">
        <f t="shared" si="30"/>
        <v>-6.19993524966033</v>
      </c>
    </row>
    <row r="71" ht="15" spans="5:30">
      <c r="E71" s="14">
        <f t="shared" ref="E71:E103" si="40">E70+1</f>
        <v>66</v>
      </c>
      <c r="F71" s="15"/>
      <c r="G71" s="16">
        <f t="shared" si="31"/>
        <v>0.282608695652174</v>
      </c>
      <c r="H71" s="16" t="str">
        <f t="shared" ref="H71:H104" si="41">$C$9</f>
        <v>4</v>
      </c>
      <c r="I71" s="16">
        <f t="shared" ref="I71:I104" si="42">(G71*H71/$C$4)</f>
        <v>0.0434782608695652</v>
      </c>
      <c r="J71" s="30">
        <f t="shared" si="32"/>
        <v>0</v>
      </c>
      <c r="K71" s="30">
        <f t="shared" si="33"/>
        <v>1</v>
      </c>
      <c r="L71" s="16">
        <f t="shared" ref="L71:L104" si="43">F71*($C$5+$C$6)/10^3</f>
        <v>0</v>
      </c>
      <c r="M71" s="16">
        <f t="shared" ref="M71:M104" si="44">$C$4*J71/H71</f>
        <v>0</v>
      </c>
      <c r="N71" s="16">
        <f t="shared" ref="N71:N104" si="45">$C$4*(J71+1)/H71</f>
        <v>6.5</v>
      </c>
      <c r="O71" s="16">
        <f t="shared" ref="O71:O104" si="46">M71-$C$8/1000</f>
        <v>-0.282608695652174</v>
      </c>
      <c r="P71" s="16">
        <f t="shared" ref="P71:P104" si="47">N71-$C$8/1000</f>
        <v>6.21739130434783</v>
      </c>
      <c r="Q71" s="16">
        <f t="shared" ref="Q71:Q104" si="48">MIN(ABS(F71-O71)*1000,ABS(F71-P71)*1000)</f>
        <v>282.608695652174</v>
      </c>
      <c r="R71" s="34">
        <f t="shared" si="34"/>
        <v>268.478260869565</v>
      </c>
      <c r="S71" s="35">
        <f t="shared" ref="S71:S104" si="49">MIN(INT(R71*$C$9*2^20/$C$4/1000/256),$C$12)</f>
        <v>11</v>
      </c>
      <c r="U71" s="36">
        <f t="shared" si="35"/>
        <v>17.4560546875</v>
      </c>
      <c r="V71" s="1">
        <f t="shared" si="36"/>
        <v>0.265152640964674</v>
      </c>
      <c r="W71" s="37">
        <f t="shared" si="37"/>
        <v>0.300064750339674</v>
      </c>
      <c r="X71" s="38">
        <f t="shared" si="38"/>
        <v>-0.0174560546875</v>
      </c>
      <c r="Y71" s="41">
        <f t="shared" si="39"/>
        <v>0.0174560546875</v>
      </c>
      <c r="AA71" s="42">
        <f t="shared" si="30"/>
        <v>0.265152640964674</v>
      </c>
      <c r="AB71" s="43">
        <f t="shared" si="30"/>
        <v>-6.19993524966033</v>
      </c>
      <c r="AC71" s="43">
        <f t="shared" si="30"/>
        <v>0.265152640964674</v>
      </c>
      <c r="AD71" s="44">
        <f t="shared" si="30"/>
        <v>-6.19993524966033</v>
      </c>
    </row>
    <row r="72" ht="15" spans="5:30">
      <c r="E72" s="14">
        <f t="shared" si="40"/>
        <v>67</v>
      </c>
      <c r="F72" s="15"/>
      <c r="G72" s="16">
        <f t="shared" si="31"/>
        <v>0.282608695652174</v>
      </c>
      <c r="H72" s="16" t="str">
        <f t="shared" si="41"/>
        <v>4</v>
      </c>
      <c r="I72" s="16">
        <f t="shared" si="42"/>
        <v>0.0434782608695652</v>
      </c>
      <c r="J72" s="30">
        <f t="shared" si="32"/>
        <v>0</v>
      </c>
      <c r="K72" s="30">
        <f t="shared" si="33"/>
        <v>1</v>
      </c>
      <c r="L72" s="16">
        <f t="shared" si="43"/>
        <v>0</v>
      </c>
      <c r="M72" s="16">
        <f t="shared" si="44"/>
        <v>0</v>
      </c>
      <c r="N72" s="16">
        <f t="shared" si="45"/>
        <v>6.5</v>
      </c>
      <c r="O72" s="16">
        <f t="shared" si="46"/>
        <v>-0.282608695652174</v>
      </c>
      <c r="P72" s="16">
        <f t="shared" si="47"/>
        <v>6.21739130434783</v>
      </c>
      <c r="Q72" s="16">
        <f t="shared" si="48"/>
        <v>282.608695652174</v>
      </c>
      <c r="R72" s="34">
        <f t="shared" si="34"/>
        <v>268.478260869565</v>
      </c>
      <c r="S72" s="35">
        <f t="shared" si="49"/>
        <v>11</v>
      </c>
      <c r="U72" s="36">
        <f t="shared" si="35"/>
        <v>17.4560546875</v>
      </c>
      <c r="V72" s="1">
        <f t="shared" si="36"/>
        <v>0.265152640964674</v>
      </c>
      <c r="W72" s="37">
        <f t="shared" si="37"/>
        <v>0.300064750339674</v>
      </c>
      <c r="X72" s="38">
        <f t="shared" si="38"/>
        <v>-0.0174560546875</v>
      </c>
      <c r="Y72" s="41">
        <f t="shared" si="39"/>
        <v>0.0174560546875</v>
      </c>
      <c r="AA72" s="42">
        <f t="shared" si="30"/>
        <v>0.265152640964674</v>
      </c>
      <c r="AB72" s="43">
        <f t="shared" si="30"/>
        <v>-6.19993524966033</v>
      </c>
      <c r="AC72" s="43">
        <f t="shared" si="30"/>
        <v>0.265152640964674</v>
      </c>
      <c r="AD72" s="44">
        <f t="shared" si="30"/>
        <v>-6.19993524966033</v>
      </c>
    </row>
    <row r="73" ht="15" spans="5:30">
      <c r="E73" s="14">
        <f t="shared" si="40"/>
        <v>68</v>
      </c>
      <c r="F73" s="15"/>
      <c r="G73" s="16">
        <f t="shared" si="31"/>
        <v>0.282608695652174</v>
      </c>
      <c r="H73" s="16" t="str">
        <f t="shared" si="41"/>
        <v>4</v>
      </c>
      <c r="I73" s="16">
        <f t="shared" si="42"/>
        <v>0.0434782608695652</v>
      </c>
      <c r="J73" s="30">
        <f t="shared" si="32"/>
        <v>0</v>
      </c>
      <c r="K73" s="30">
        <f t="shared" si="33"/>
        <v>1</v>
      </c>
      <c r="L73" s="16">
        <f t="shared" si="43"/>
        <v>0</v>
      </c>
      <c r="M73" s="16">
        <f t="shared" si="44"/>
        <v>0</v>
      </c>
      <c r="N73" s="16">
        <f t="shared" si="45"/>
        <v>6.5</v>
      </c>
      <c r="O73" s="16">
        <f t="shared" si="46"/>
        <v>-0.282608695652174</v>
      </c>
      <c r="P73" s="16">
        <f t="shared" si="47"/>
        <v>6.21739130434783</v>
      </c>
      <c r="Q73" s="16">
        <f t="shared" si="48"/>
        <v>282.608695652174</v>
      </c>
      <c r="R73" s="34">
        <f t="shared" si="34"/>
        <v>268.478260869565</v>
      </c>
      <c r="S73" s="35">
        <f t="shared" si="49"/>
        <v>11</v>
      </c>
      <c r="U73" s="36">
        <f t="shared" si="35"/>
        <v>17.4560546875</v>
      </c>
      <c r="V73" s="1">
        <f t="shared" si="36"/>
        <v>0.265152640964674</v>
      </c>
      <c r="W73" s="37">
        <f t="shared" si="37"/>
        <v>0.300064750339674</v>
      </c>
      <c r="X73" s="38">
        <f t="shared" si="38"/>
        <v>-0.0174560546875</v>
      </c>
      <c r="Y73" s="41">
        <f t="shared" si="39"/>
        <v>0.0174560546875</v>
      </c>
      <c r="AA73" s="42">
        <f t="shared" si="30"/>
        <v>0.265152640964674</v>
      </c>
      <c r="AB73" s="43">
        <f t="shared" si="30"/>
        <v>-6.19993524966033</v>
      </c>
      <c r="AC73" s="43">
        <f t="shared" si="30"/>
        <v>0.265152640964674</v>
      </c>
      <c r="AD73" s="44">
        <f t="shared" si="30"/>
        <v>-6.19993524966033</v>
      </c>
    </row>
    <row r="74" ht="15" spans="5:30">
      <c r="E74" s="14">
        <f t="shared" si="40"/>
        <v>69</v>
      </c>
      <c r="F74" s="15"/>
      <c r="G74" s="16">
        <f t="shared" si="31"/>
        <v>0.282608695652174</v>
      </c>
      <c r="H74" s="16" t="str">
        <f t="shared" si="41"/>
        <v>4</v>
      </c>
      <c r="I74" s="16">
        <f t="shared" si="42"/>
        <v>0.0434782608695652</v>
      </c>
      <c r="J74" s="30">
        <f t="shared" si="32"/>
        <v>0</v>
      </c>
      <c r="K74" s="30">
        <f t="shared" si="33"/>
        <v>1</v>
      </c>
      <c r="L74" s="16">
        <f t="shared" si="43"/>
        <v>0</v>
      </c>
      <c r="M74" s="16">
        <f t="shared" si="44"/>
        <v>0</v>
      </c>
      <c r="N74" s="16">
        <f t="shared" si="45"/>
        <v>6.5</v>
      </c>
      <c r="O74" s="16">
        <f t="shared" si="46"/>
        <v>-0.282608695652174</v>
      </c>
      <c r="P74" s="16">
        <f t="shared" si="47"/>
        <v>6.21739130434783</v>
      </c>
      <c r="Q74" s="16">
        <f t="shared" si="48"/>
        <v>282.608695652174</v>
      </c>
      <c r="R74" s="34">
        <f t="shared" si="34"/>
        <v>268.478260869565</v>
      </c>
      <c r="S74" s="35">
        <f t="shared" si="49"/>
        <v>11</v>
      </c>
      <c r="U74" s="36">
        <f t="shared" si="35"/>
        <v>17.4560546875</v>
      </c>
      <c r="V74" s="1">
        <f t="shared" si="36"/>
        <v>0.265152640964674</v>
      </c>
      <c r="W74" s="37">
        <f t="shared" si="37"/>
        <v>0.300064750339674</v>
      </c>
      <c r="X74" s="38">
        <f t="shared" si="38"/>
        <v>-0.0174560546875</v>
      </c>
      <c r="Y74" s="41">
        <f t="shared" si="39"/>
        <v>0.0174560546875</v>
      </c>
      <c r="AA74" s="42">
        <f t="shared" si="30"/>
        <v>0.265152640964674</v>
      </c>
      <c r="AB74" s="43">
        <f t="shared" si="30"/>
        <v>-6.19993524966033</v>
      </c>
      <c r="AC74" s="43">
        <f t="shared" si="30"/>
        <v>0.265152640964674</v>
      </c>
      <c r="AD74" s="44">
        <f t="shared" si="30"/>
        <v>-6.19993524966033</v>
      </c>
    </row>
    <row r="75" ht="15" spans="5:30">
      <c r="E75" s="14">
        <f t="shared" si="40"/>
        <v>70</v>
      </c>
      <c r="F75" s="15"/>
      <c r="G75" s="16">
        <f t="shared" si="31"/>
        <v>0.282608695652174</v>
      </c>
      <c r="H75" s="16" t="str">
        <f t="shared" si="41"/>
        <v>4</v>
      </c>
      <c r="I75" s="16">
        <f t="shared" si="42"/>
        <v>0.0434782608695652</v>
      </c>
      <c r="J75" s="30">
        <f t="shared" si="32"/>
        <v>0</v>
      </c>
      <c r="K75" s="30">
        <f t="shared" si="33"/>
        <v>1</v>
      </c>
      <c r="L75" s="16">
        <f t="shared" si="43"/>
        <v>0</v>
      </c>
      <c r="M75" s="16">
        <f t="shared" si="44"/>
        <v>0</v>
      </c>
      <c r="N75" s="16">
        <f t="shared" si="45"/>
        <v>6.5</v>
      </c>
      <c r="O75" s="16">
        <f t="shared" si="46"/>
        <v>-0.282608695652174</v>
      </c>
      <c r="P75" s="16">
        <f t="shared" si="47"/>
        <v>6.21739130434783</v>
      </c>
      <c r="Q75" s="16">
        <f t="shared" si="48"/>
        <v>282.608695652174</v>
      </c>
      <c r="R75" s="34">
        <f t="shared" si="34"/>
        <v>268.478260869565</v>
      </c>
      <c r="S75" s="35">
        <f t="shared" si="49"/>
        <v>11</v>
      </c>
      <c r="U75" s="36">
        <f t="shared" si="35"/>
        <v>17.4560546875</v>
      </c>
      <c r="V75" s="1">
        <f t="shared" si="36"/>
        <v>0.265152640964674</v>
      </c>
      <c r="W75" s="37">
        <f t="shared" si="37"/>
        <v>0.300064750339674</v>
      </c>
      <c r="X75" s="38">
        <f t="shared" si="38"/>
        <v>-0.0174560546875</v>
      </c>
      <c r="Y75" s="41">
        <f t="shared" si="39"/>
        <v>0.0174560546875</v>
      </c>
      <c r="AA75" s="42">
        <f t="shared" si="30"/>
        <v>0.265152640964674</v>
      </c>
      <c r="AB75" s="43">
        <f t="shared" si="30"/>
        <v>-6.19993524966033</v>
      </c>
      <c r="AC75" s="43">
        <f t="shared" si="30"/>
        <v>0.265152640964674</v>
      </c>
      <c r="AD75" s="44">
        <f t="shared" si="30"/>
        <v>-6.19993524966033</v>
      </c>
    </row>
    <row r="76" ht="15" spans="5:30">
      <c r="E76" s="14">
        <f t="shared" si="40"/>
        <v>71</v>
      </c>
      <c r="F76" s="15"/>
      <c r="G76" s="16">
        <f t="shared" si="31"/>
        <v>0.282608695652174</v>
      </c>
      <c r="H76" s="16" t="str">
        <f t="shared" si="41"/>
        <v>4</v>
      </c>
      <c r="I76" s="16">
        <f t="shared" si="42"/>
        <v>0.0434782608695652</v>
      </c>
      <c r="J76" s="30">
        <f t="shared" si="32"/>
        <v>0</v>
      </c>
      <c r="K76" s="30">
        <f t="shared" si="33"/>
        <v>1</v>
      </c>
      <c r="L76" s="16">
        <f t="shared" si="43"/>
        <v>0</v>
      </c>
      <c r="M76" s="16">
        <f t="shared" si="44"/>
        <v>0</v>
      </c>
      <c r="N76" s="16">
        <f t="shared" si="45"/>
        <v>6.5</v>
      </c>
      <c r="O76" s="16">
        <f t="shared" si="46"/>
        <v>-0.282608695652174</v>
      </c>
      <c r="P76" s="16">
        <f t="shared" si="47"/>
        <v>6.21739130434783</v>
      </c>
      <c r="Q76" s="16">
        <f t="shared" si="48"/>
        <v>282.608695652174</v>
      </c>
      <c r="R76" s="34">
        <f t="shared" si="34"/>
        <v>268.478260869565</v>
      </c>
      <c r="S76" s="35">
        <f t="shared" si="49"/>
        <v>11</v>
      </c>
      <c r="U76" s="36">
        <f t="shared" si="35"/>
        <v>17.4560546875</v>
      </c>
      <c r="V76" s="1">
        <f t="shared" si="36"/>
        <v>0.265152640964674</v>
      </c>
      <c r="W76" s="37">
        <f t="shared" si="37"/>
        <v>0.300064750339674</v>
      </c>
      <c r="X76" s="38">
        <f t="shared" si="38"/>
        <v>-0.0174560546875</v>
      </c>
      <c r="Y76" s="41">
        <f t="shared" si="39"/>
        <v>0.0174560546875</v>
      </c>
      <c r="AA76" s="42">
        <f t="shared" si="30"/>
        <v>0.265152640964674</v>
      </c>
      <c r="AB76" s="43">
        <f t="shared" si="30"/>
        <v>-6.19993524966033</v>
      </c>
      <c r="AC76" s="43">
        <f t="shared" si="30"/>
        <v>0.265152640964674</v>
      </c>
      <c r="AD76" s="44">
        <f t="shared" si="30"/>
        <v>-6.19993524966033</v>
      </c>
    </row>
    <row r="77" ht="15" spans="5:30">
      <c r="E77" s="14">
        <f t="shared" si="40"/>
        <v>72</v>
      </c>
      <c r="F77" s="15"/>
      <c r="G77" s="16">
        <f t="shared" si="31"/>
        <v>0.282608695652174</v>
      </c>
      <c r="H77" s="16" t="str">
        <f t="shared" si="41"/>
        <v>4</v>
      </c>
      <c r="I77" s="16">
        <f t="shared" si="42"/>
        <v>0.0434782608695652</v>
      </c>
      <c r="J77" s="30">
        <f t="shared" si="32"/>
        <v>0</v>
      </c>
      <c r="K77" s="30">
        <f t="shared" si="33"/>
        <v>1</v>
      </c>
      <c r="L77" s="16">
        <f t="shared" si="43"/>
        <v>0</v>
      </c>
      <c r="M77" s="16">
        <f t="shared" si="44"/>
        <v>0</v>
      </c>
      <c r="N77" s="16">
        <f t="shared" si="45"/>
        <v>6.5</v>
      </c>
      <c r="O77" s="16">
        <f t="shared" si="46"/>
        <v>-0.282608695652174</v>
      </c>
      <c r="P77" s="16">
        <f t="shared" si="47"/>
        <v>6.21739130434783</v>
      </c>
      <c r="Q77" s="16">
        <f t="shared" si="48"/>
        <v>282.608695652174</v>
      </c>
      <c r="R77" s="34">
        <f t="shared" si="34"/>
        <v>268.478260869565</v>
      </c>
      <c r="S77" s="35">
        <f t="shared" si="49"/>
        <v>11</v>
      </c>
      <c r="U77" s="36">
        <f t="shared" si="35"/>
        <v>17.4560546875</v>
      </c>
      <c r="V77" s="1">
        <f t="shared" si="36"/>
        <v>0.265152640964674</v>
      </c>
      <c r="W77" s="37">
        <f t="shared" si="37"/>
        <v>0.300064750339674</v>
      </c>
      <c r="X77" s="38">
        <f t="shared" si="38"/>
        <v>-0.0174560546875</v>
      </c>
      <c r="Y77" s="41">
        <f t="shared" si="39"/>
        <v>0.0174560546875</v>
      </c>
      <c r="AA77" s="42">
        <f t="shared" si="30"/>
        <v>0.265152640964674</v>
      </c>
      <c r="AB77" s="43">
        <f t="shared" si="30"/>
        <v>-6.19993524966033</v>
      </c>
      <c r="AC77" s="43">
        <f t="shared" si="30"/>
        <v>0.265152640964674</v>
      </c>
      <c r="AD77" s="44">
        <f t="shared" si="30"/>
        <v>-6.19993524966033</v>
      </c>
    </row>
    <row r="78" ht="15" spans="5:30">
      <c r="E78" s="14">
        <f t="shared" si="40"/>
        <v>73</v>
      </c>
      <c r="F78" s="15"/>
      <c r="G78" s="16">
        <f t="shared" si="31"/>
        <v>0.282608695652174</v>
      </c>
      <c r="H78" s="16" t="str">
        <f t="shared" si="41"/>
        <v>4</v>
      </c>
      <c r="I78" s="16">
        <f t="shared" si="42"/>
        <v>0.0434782608695652</v>
      </c>
      <c r="J78" s="30">
        <f t="shared" si="32"/>
        <v>0</v>
      </c>
      <c r="K78" s="30">
        <f t="shared" si="33"/>
        <v>1</v>
      </c>
      <c r="L78" s="16">
        <f t="shared" si="43"/>
        <v>0</v>
      </c>
      <c r="M78" s="16">
        <f t="shared" si="44"/>
        <v>0</v>
      </c>
      <c r="N78" s="16">
        <f t="shared" si="45"/>
        <v>6.5</v>
      </c>
      <c r="O78" s="16">
        <f t="shared" si="46"/>
        <v>-0.282608695652174</v>
      </c>
      <c r="P78" s="16">
        <f t="shared" si="47"/>
        <v>6.21739130434783</v>
      </c>
      <c r="Q78" s="16">
        <f t="shared" si="48"/>
        <v>282.608695652174</v>
      </c>
      <c r="R78" s="34">
        <f t="shared" si="34"/>
        <v>268.478260869565</v>
      </c>
      <c r="S78" s="35">
        <f t="shared" si="49"/>
        <v>11</v>
      </c>
      <c r="U78" s="36">
        <f t="shared" si="35"/>
        <v>17.4560546875</v>
      </c>
      <c r="V78" s="1">
        <f t="shared" si="36"/>
        <v>0.265152640964674</v>
      </c>
      <c r="W78" s="37">
        <f t="shared" si="37"/>
        <v>0.300064750339674</v>
      </c>
      <c r="X78" s="38">
        <f t="shared" si="38"/>
        <v>-0.0174560546875</v>
      </c>
      <c r="Y78" s="41">
        <f t="shared" si="39"/>
        <v>0.0174560546875</v>
      </c>
      <c r="AA78" s="42">
        <f t="shared" si="30"/>
        <v>0.265152640964674</v>
      </c>
      <c r="AB78" s="43">
        <f t="shared" si="30"/>
        <v>-6.19993524966033</v>
      </c>
      <c r="AC78" s="43">
        <f t="shared" si="30"/>
        <v>0.265152640964674</v>
      </c>
      <c r="AD78" s="44">
        <f t="shared" si="30"/>
        <v>-6.19993524966033</v>
      </c>
    </row>
    <row r="79" ht="15" spans="5:30">
      <c r="E79" s="14">
        <f t="shared" si="40"/>
        <v>74</v>
      </c>
      <c r="F79" s="15"/>
      <c r="G79" s="16">
        <f t="shared" si="31"/>
        <v>0.282608695652174</v>
      </c>
      <c r="H79" s="16" t="str">
        <f t="shared" si="41"/>
        <v>4</v>
      </c>
      <c r="I79" s="16">
        <f t="shared" si="42"/>
        <v>0.0434782608695652</v>
      </c>
      <c r="J79" s="30">
        <f t="shared" si="32"/>
        <v>0</v>
      </c>
      <c r="K79" s="30">
        <f t="shared" si="33"/>
        <v>1</v>
      </c>
      <c r="L79" s="16">
        <f t="shared" si="43"/>
        <v>0</v>
      </c>
      <c r="M79" s="16">
        <f t="shared" si="44"/>
        <v>0</v>
      </c>
      <c r="N79" s="16">
        <f t="shared" si="45"/>
        <v>6.5</v>
      </c>
      <c r="O79" s="16">
        <f t="shared" si="46"/>
        <v>-0.282608695652174</v>
      </c>
      <c r="P79" s="16">
        <f t="shared" si="47"/>
        <v>6.21739130434783</v>
      </c>
      <c r="Q79" s="16">
        <f t="shared" si="48"/>
        <v>282.608695652174</v>
      </c>
      <c r="R79" s="34">
        <f t="shared" si="34"/>
        <v>268.478260869565</v>
      </c>
      <c r="S79" s="35">
        <f t="shared" si="49"/>
        <v>11</v>
      </c>
      <c r="U79" s="36">
        <f t="shared" si="35"/>
        <v>17.4560546875</v>
      </c>
      <c r="V79" s="1">
        <f t="shared" si="36"/>
        <v>0.265152640964674</v>
      </c>
      <c r="W79" s="37">
        <f t="shared" si="37"/>
        <v>0.300064750339674</v>
      </c>
      <c r="X79" s="38">
        <f t="shared" si="38"/>
        <v>-0.0174560546875</v>
      </c>
      <c r="Y79" s="41">
        <f t="shared" si="39"/>
        <v>0.0174560546875</v>
      </c>
      <c r="AA79" s="42">
        <f t="shared" si="30"/>
        <v>0.265152640964674</v>
      </c>
      <c r="AB79" s="43">
        <f t="shared" si="30"/>
        <v>-6.19993524966033</v>
      </c>
      <c r="AC79" s="43">
        <f t="shared" si="30"/>
        <v>0.265152640964674</v>
      </c>
      <c r="AD79" s="44">
        <f t="shared" si="30"/>
        <v>-6.19993524966033</v>
      </c>
    </row>
    <row r="80" ht="15" spans="5:30">
      <c r="E80" s="14">
        <f t="shared" si="40"/>
        <v>75</v>
      </c>
      <c r="F80" s="15"/>
      <c r="G80" s="16">
        <f t="shared" si="31"/>
        <v>0.282608695652174</v>
      </c>
      <c r="H80" s="16" t="str">
        <f t="shared" si="41"/>
        <v>4</v>
      </c>
      <c r="I80" s="16">
        <f t="shared" si="42"/>
        <v>0.0434782608695652</v>
      </c>
      <c r="J80" s="30">
        <f t="shared" si="32"/>
        <v>0</v>
      </c>
      <c r="K80" s="30">
        <f t="shared" si="33"/>
        <v>1</v>
      </c>
      <c r="L80" s="16">
        <f t="shared" si="43"/>
        <v>0</v>
      </c>
      <c r="M80" s="16">
        <f t="shared" si="44"/>
        <v>0</v>
      </c>
      <c r="N80" s="16">
        <f t="shared" si="45"/>
        <v>6.5</v>
      </c>
      <c r="O80" s="16">
        <f t="shared" si="46"/>
        <v>-0.282608695652174</v>
      </c>
      <c r="P80" s="16">
        <f t="shared" si="47"/>
        <v>6.21739130434783</v>
      </c>
      <c r="Q80" s="16">
        <f t="shared" si="48"/>
        <v>282.608695652174</v>
      </c>
      <c r="R80" s="34">
        <f t="shared" si="34"/>
        <v>268.478260869565</v>
      </c>
      <c r="S80" s="35">
        <f t="shared" si="49"/>
        <v>11</v>
      </c>
      <c r="U80" s="36">
        <f t="shared" si="35"/>
        <v>17.4560546875</v>
      </c>
      <c r="V80" s="1">
        <f t="shared" si="36"/>
        <v>0.265152640964674</v>
      </c>
      <c r="W80" s="37">
        <f t="shared" si="37"/>
        <v>0.300064750339674</v>
      </c>
      <c r="X80" s="38">
        <f t="shared" si="38"/>
        <v>-0.0174560546875</v>
      </c>
      <c r="Y80" s="41">
        <f t="shared" si="39"/>
        <v>0.0174560546875</v>
      </c>
      <c r="AA80" s="42">
        <f t="shared" si="30"/>
        <v>0.265152640964674</v>
      </c>
      <c r="AB80" s="43">
        <f t="shared" si="30"/>
        <v>-6.19993524966033</v>
      </c>
      <c r="AC80" s="43">
        <f t="shared" si="30"/>
        <v>0.265152640964674</v>
      </c>
      <c r="AD80" s="44">
        <f t="shared" si="30"/>
        <v>-6.19993524966033</v>
      </c>
    </row>
    <row r="81" ht="15" spans="5:30">
      <c r="E81" s="14">
        <f t="shared" si="40"/>
        <v>76</v>
      </c>
      <c r="F81" s="15"/>
      <c r="G81" s="16">
        <f t="shared" si="31"/>
        <v>0.282608695652174</v>
      </c>
      <c r="H81" s="16" t="str">
        <f t="shared" si="41"/>
        <v>4</v>
      </c>
      <c r="I81" s="16">
        <f t="shared" si="42"/>
        <v>0.0434782608695652</v>
      </c>
      <c r="J81" s="30">
        <f t="shared" si="32"/>
        <v>0</v>
      </c>
      <c r="K81" s="30">
        <f t="shared" si="33"/>
        <v>1</v>
      </c>
      <c r="L81" s="16">
        <f t="shared" si="43"/>
        <v>0</v>
      </c>
      <c r="M81" s="16">
        <f t="shared" si="44"/>
        <v>0</v>
      </c>
      <c r="N81" s="16">
        <f t="shared" si="45"/>
        <v>6.5</v>
      </c>
      <c r="O81" s="16">
        <f t="shared" si="46"/>
        <v>-0.282608695652174</v>
      </c>
      <c r="P81" s="16">
        <f t="shared" si="47"/>
        <v>6.21739130434783</v>
      </c>
      <c r="Q81" s="16">
        <f t="shared" si="48"/>
        <v>282.608695652174</v>
      </c>
      <c r="R81" s="34">
        <f t="shared" si="34"/>
        <v>268.478260869565</v>
      </c>
      <c r="S81" s="35">
        <f t="shared" si="49"/>
        <v>11</v>
      </c>
      <c r="U81" s="36">
        <f t="shared" si="35"/>
        <v>17.4560546875</v>
      </c>
      <c r="V81" s="1">
        <f t="shared" si="36"/>
        <v>0.265152640964674</v>
      </c>
      <c r="W81" s="37">
        <f t="shared" si="37"/>
        <v>0.300064750339674</v>
      </c>
      <c r="X81" s="38">
        <f t="shared" si="38"/>
        <v>-0.0174560546875</v>
      </c>
      <c r="Y81" s="41">
        <f t="shared" si="39"/>
        <v>0.0174560546875</v>
      </c>
      <c r="AA81" s="42">
        <f t="shared" si="30"/>
        <v>0.265152640964674</v>
      </c>
      <c r="AB81" s="43">
        <f t="shared" si="30"/>
        <v>-6.19993524966033</v>
      </c>
      <c r="AC81" s="43">
        <f t="shared" si="30"/>
        <v>0.265152640964674</v>
      </c>
      <c r="AD81" s="44">
        <f t="shared" si="30"/>
        <v>-6.19993524966033</v>
      </c>
    </row>
    <row r="82" ht="15" spans="5:30">
      <c r="E82" s="14">
        <f t="shared" si="40"/>
        <v>77</v>
      </c>
      <c r="F82" s="15"/>
      <c r="G82" s="16">
        <f t="shared" si="31"/>
        <v>0.282608695652174</v>
      </c>
      <c r="H82" s="16" t="str">
        <f t="shared" si="41"/>
        <v>4</v>
      </c>
      <c r="I82" s="16">
        <f t="shared" si="42"/>
        <v>0.0434782608695652</v>
      </c>
      <c r="J82" s="30">
        <f t="shared" si="32"/>
        <v>0</v>
      </c>
      <c r="K82" s="30">
        <f t="shared" si="33"/>
        <v>1</v>
      </c>
      <c r="L82" s="16">
        <f t="shared" si="43"/>
        <v>0</v>
      </c>
      <c r="M82" s="16">
        <f t="shared" si="44"/>
        <v>0</v>
      </c>
      <c r="N82" s="16">
        <f t="shared" si="45"/>
        <v>6.5</v>
      </c>
      <c r="O82" s="16">
        <f t="shared" si="46"/>
        <v>-0.282608695652174</v>
      </c>
      <c r="P82" s="16">
        <f t="shared" si="47"/>
        <v>6.21739130434783</v>
      </c>
      <c r="Q82" s="16">
        <f t="shared" si="48"/>
        <v>282.608695652174</v>
      </c>
      <c r="R82" s="34">
        <f t="shared" si="34"/>
        <v>268.478260869565</v>
      </c>
      <c r="S82" s="35">
        <f t="shared" si="49"/>
        <v>11</v>
      </c>
      <c r="U82" s="36">
        <f t="shared" si="35"/>
        <v>17.4560546875</v>
      </c>
      <c r="V82" s="1">
        <f t="shared" si="36"/>
        <v>0.265152640964674</v>
      </c>
      <c r="W82" s="37">
        <f t="shared" si="37"/>
        <v>0.300064750339674</v>
      </c>
      <c r="X82" s="38">
        <f t="shared" si="38"/>
        <v>-0.0174560546875</v>
      </c>
      <c r="Y82" s="41">
        <f t="shared" si="39"/>
        <v>0.0174560546875</v>
      </c>
      <c r="AA82" s="42">
        <f t="shared" si="30"/>
        <v>0.265152640964674</v>
      </c>
      <c r="AB82" s="43">
        <f t="shared" si="30"/>
        <v>-6.19993524966033</v>
      </c>
      <c r="AC82" s="43">
        <f t="shared" si="30"/>
        <v>0.265152640964674</v>
      </c>
      <c r="AD82" s="44">
        <f t="shared" si="30"/>
        <v>-6.19993524966033</v>
      </c>
    </row>
    <row r="83" ht="15" spans="5:30">
      <c r="E83" s="14">
        <f t="shared" si="40"/>
        <v>78</v>
      </c>
      <c r="F83" s="15"/>
      <c r="G83" s="16">
        <f t="shared" si="31"/>
        <v>0.282608695652174</v>
      </c>
      <c r="H83" s="16" t="str">
        <f t="shared" si="41"/>
        <v>4</v>
      </c>
      <c r="I83" s="16">
        <f t="shared" si="42"/>
        <v>0.0434782608695652</v>
      </c>
      <c r="J83" s="30">
        <f t="shared" si="32"/>
        <v>0</v>
      </c>
      <c r="K83" s="30">
        <f t="shared" si="33"/>
        <v>1</v>
      </c>
      <c r="L83" s="16">
        <f t="shared" si="43"/>
        <v>0</v>
      </c>
      <c r="M83" s="16">
        <f t="shared" si="44"/>
        <v>0</v>
      </c>
      <c r="N83" s="16">
        <f t="shared" si="45"/>
        <v>6.5</v>
      </c>
      <c r="O83" s="16">
        <f t="shared" si="46"/>
        <v>-0.282608695652174</v>
      </c>
      <c r="P83" s="16">
        <f t="shared" si="47"/>
        <v>6.21739130434783</v>
      </c>
      <c r="Q83" s="16">
        <f t="shared" si="48"/>
        <v>282.608695652174</v>
      </c>
      <c r="R83" s="34">
        <f t="shared" si="34"/>
        <v>268.478260869565</v>
      </c>
      <c r="S83" s="35">
        <f t="shared" si="49"/>
        <v>11</v>
      </c>
      <c r="U83" s="36">
        <f t="shared" si="35"/>
        <v>17.4560546875</v>
      </c>
      <c r="V83" s="1">
        <f t="shared" si="36"/>
        <v>0.265152640964674</v>
      </c>
      <c r="W83" s="37">
        <f t="shared" si="37"/>
        <v>0.300064750339674</v>
      </c>
      <c r="X83" s="38">
        <f t="shared" si="38"/>
        <v>-0.0174560546875</v>
      </c>
      <c r="Y83" s="41">
        <f t="shared" si="39"/>
        <v>0.0174560546875</v>
      </c>
      <c r="AA83" s="42">
        <f t="shared" si="30"/>
        <v>0.265152640964674</v>
      </c>
      <c r="AB83" s="43">
        <f t="shared" si="30"/>
        <v>-6.19993524966033</v>
      </c>
      <c r="AC83" s="43">
        <f t="shared" si="30"/>
        <v>0.265152640964674</v>
      </c>
      <c r="AD83" s="44">
        <f t="shared" si="30"/>
        <v>-6.19993524966033</v>
      </c>
    </row>
    <row r="84" ht="15" spans="5:30">
      <c r="E84" s="14">
        <f t="shared" si="40"/>
        <v>79</v>
      </c>
      <c r="F84" s="15"/>
      <c r="G84" s="16">
        <f t="shared" si="31"/>
        <v>0.282608695652174</v>
      </c>
      <c r="H84" s="16" t="str">
        <f t="shared" si="41"/>
        <v>4</v>
      </c>
      <c r="I84" s="16">
        <f t="shared" si="42"/>
        <v>0.0434782608695652</v>
      </c>
      <c r="J84" s="30">
        <f t="shared" si="32"/>
        <v>0</v>
      </c>
      <c r="K84" s="30">
        <f t="shared" si="33"/>
        <v>1</v>
      </c>
      <c r="L84" s="16">
        <f t="shared" si="43"/>
        <v>0</v>
      </c>
      <c r="M84" s="16">
        <f t="shared" si="44"/>
        <v>0</v>
      </c>
      <c r="N84" s="16">
        <f t="shared" si="45"/>
        <v>6.5</v>
      </c>
      <c r="O84" s="16">
        <f t="shared" si="46"/>
        <v>-0.282608695652174</v>
      </c>
      <c r="P84" s="16">
        <f t="shared" si="47"/>
        <v>6.21739130434783</v>
      </c>
      <c r="Q84" s="16">
        <f t="shared" si="48"/>
        <v>282.608695652174</v>
      </c>
      <c r="R84" s="34">
        <f t="shared" si="34"/>
        <v>268.478260869565</v>
      </c>
      <c r="S84" s="35">
        <f t="shared" si="49"/>
        <v>11</v>
      </c>
      <c r="U84" s="36">
        <f t="shared" si="35"/>
        <v>17.4560546875</v>
      </c>
      <c r="V84" s="1">
        <f t="shared" si="36"/>
        <v>0.265152640964674</v>
      </c>
      <c r="W84" s="37">
        <f t="shared" si="37"/>
        <v>0.300064750339674</v>
      </c>
      <c r="X84" s="38">
        <f t="shared" si="38"/>
        <v>-0.0174560546875</v>
      </c>
      <c r="Y84" s="41">
        <f t="shared" si="39"/>
        <v>0.0174560546875</v>
      </c>
      <c r="AA84" s="42">
        <f t="shared" si="30"/>
        <v>0.265152640964674</v>
      </c>
      <c r="AB84" s="43">
        <f t="shared" si="30"/>
        <v>-6.19993524966033</v>
      </c>
      <c r="AC84" s="43">
        <f t="shared" si="30"/>
        <v>0.265152640964674</v>
      </c>
      <c r="AD84" s="44">
        <f t="shared" si="30"/>
        <v>-6.19993524966033</v>
      </c>
    </row>
    <row r="85" ht="15" spans="5:30">
      <c r="E85" s="14">
        <f t="shared" si="40"/>
        <v>80</v>
      </c>
      <c r="F85" s="15"/>
      <c r="G85" s="16">
        <f t="shared" si="31"/>
        <v>0.282608695652174</v>
      </c>
      <c r="H85" s="16" t="str">
        <f t="shared" si="41"/>
        <v>4</v>
      </c>
      <c r="I85" s="16">
        <f t="shared" si="42"/>
        <v>0.0434782608695652</v>
      </c>
      <c r="J85" s="30">
        <f t="shared" si="32"/>
        <v>0</v>
      </c>
      <c r="K85" s="30">
        <f t="shared" si="33"/>
        <v>1</v>
      </c>
      <c r="L85" s="16">
        <f t="shared" si="43"/>
        <v>0</v>
      </c>
      <c r="M85" s="16">
        <f t="shared" si="44"/>
        <v>0</v>
      </c>
      <c r="N85" s="16">
        <f t="shared" si="45"/>
        <v>6.5</v>
      </c>
      <c r="O85" s="16">
        <f t="shared" si="46"/>
        <v>-0.282608695652174</v>
      </c>
      <c r="P85" s="16">
        <f t="shared" si="47"/>
        <v>6.21739130434783</v>
      </c>
      <c r="Q85" s="16">
        <f t="shared" si="48"/>
        <v>282.608695652174</v>
      </c>
      <c r="R85" s="34">
        <f t="shared" si="34"/>
        <v>268.478260869565</v>
      </c>
      <c r="S85" s="35">
        <f t="shared" si="49"/>
        <v>11</v>
      </c>
      <c r="U85" s="36">
        <f t="shared" si="35"/>
        <v>17.4560546875</v>
      </c>
      <c r="V85" s="1">
        <f t="shared" si="36"/>
        <v>0.265152640964674</v>
      </c>
      <c r="W85" s="37">
        <f t="shared" si="37"/>
        <v>0.300064750339674</v>
      </c>
      <c r="X85" s="38">
        <f t="shared" si="38"/>
        <v>-0.0174560546875</v>
      </c>
      <c r="Y85" s="41">
        <f t="shared" si="39"/>
        <v>0.0174560546875</v>
      </c>
      <c r="AA85" s="42">
        <f t="shared" si="30"/>
        <v>0.265152640964674</v>
      </c>
      <c r="AB85" s="43">
        <f t="shared" si="30"/>
        <v>-6.19993524966033</v>
      </c>
      <c r="AC85" s="43">
        <f t="shared" si="30"/>
        <v>0.265152640964674</v>
      </c>
      <c r="AD85" s="44">
        <f t="shared" si="30"/>
        <v>-6.19993524966033</v>
      </c>
    </row>
    <row r="86" ht="15" spans="5:30">
      <c r="E86" s="14">
        <f t="shared" si="40"/>
        <v>81</v>
      </c>
      <c r="F86" s="15"/>
      <c r="G86" s="16">
        <f t="shared" si="31"/>
        <v>0.282608695652174</v>
      </c>
      <c r="H86" s="16" t="str">
        <f t="shared" si="41"/>
        <v>4</v>
      </c>
      <c r="I86" s="16">
        <f t="shared" si="42"/>
        <v>0.0434782608695652</v>
      </c>
      <c r="J86" s="30">
        <f t="shared" si="32"/>
        <v>0</v>
      </c>
      <c r="K86" s="30">
        <f t="shared" si="33"/>
        <v>1</v>
      </c>
      <c r="L86" s="16">
        <f t="shared" si="43"/>
        <v>0</v>
      </c>
      <c r="M86" s="16">
        <f t="shared" si="44"/>
        <v>0</v>
      </c>
      <c r="N86" s="16">
        <f t="shared" si="45"/>
        <v>6.5</v>
      </c>
      <c r="O86" s="16">
        <f t="shared" si="46"/>
        <v>-0.282608695652174</v>
      </c>
      <c r="P86" s="16">
        <f t="shared" si="47"/>
        <v>6.21739130434783</v>
      </c>
      <c r="Q86" s="16">
        <f t="shared" si="48"/>
        <v>282.608695652174</v>
      </c>
      <c r="R86" s="34">
        <f t="shared" si="34"/>
        <v>268.478260869565</v>
      </c>
      <c r="S86" s="35">
        <f t="shared" si="49"/>
        <v>11</v>
      </c>
      <c r="U86" s="36">
        <f t="shared" si="35"/>
        <v>17.4560546875</v>
      </c>
      <c r="V86" s="1">
        <f t="shared" si="36"/>
        <v>0.265152640964674</v>
      </c>
      <c r="W86" s="37">
        <f t="shared" si="37"/>
        <v>0.300064750339674</v>
      </c>
      <c r="X86" s="38">
        <f t="shared" si="38"/>
        <v>-0.0174560546875</v>
      </c>
      <c r="Y86" s="41">
        <f t="shared" si="39"/>
        <v>0.0174560546875</v>
      </c>
      <c r="AA86" s="42">
        <f t="shared" si="30"/>
        <v>0.265152640964674</v>
      </c>
      <c r="AB86" s="43">
        <f t="shared" si="30"/>
        <v>-6.19993524966033</v>
      </c>
      <c r="AC86" s="43">
        <f t="shared" si="30"/>
        <v>0.265152640964674</v>
      </c>
      <c r="AD86" s="44">
        <f t="shared" si="30"/>
        <v>-6.19993524966033</v>
      </c>
    </row>
    <row r="87" ht="15" spans="5:30">
      <c r="E87" s="14">
        <f t="shared" si="40"/>
        <v>82</v>
      </c>
      <c r="F87" s="15"/>
      <c r="G87" s="16">
        <f t="shared" si="31"/>
        <v>0.282608695652174</v>
      </c>
      <c r="H87" s="16" t="str">
        <f t="shared" si="41"/>
        <v>4</v>
      </c>
      <c r="I87" s="16">
        <f t="shared" si="42"/>
        <v>0.0434782608695652</v>
      </c>
      <c r="J87" s="30">
        <f t="shared" si="32"/>
        <v>0</v>
      </c>
      <c r="K87" s="30">
        <f t="shared" si="33"/>
        <v>1</v>
      </c>
      <c r="L87" s="16">
        <f t="shared" si="43"/>
        <v>0</v>
      </c>
      <c r="M87" s="16">
        <f t="shared" si="44"/>
        <v>0</v>
      </c>
      <c r="N87" s="16">
        <f t="shared" si="45"/>
        <v>6.5</v>
      </c>
      <c r="O87" s="16">
        <f t="shared" si="46"/>
        <v>-0.282608695652174</v>
      </c>
      <c r="P87" s="16">
        <f t="shared" si="47"/>
        <v>6.21739130434783</v>
      </c>
      <c r="Q87" s="16">
        <f t="shared" si="48"/>
        <v>282.608695652174</v>
      </c>
      <c r="R87" s="34">
        <f t="shared" si="34"/>
        <v>268.478260869565</v>
      </c>
      <c r="S87" s="35">
        <f t="shared" si="49"/>
        <v>11</v>
      </c>
      <c r="U87" s="36">
        <f t="shared" si="35"/>
        <v>17.4560546875</v>
      </c>
      <c r="V87" s="1">
        <f t="shared" si="36"/>
        <v>0.265152640964674</v>
      </c>
      <c r="W87" s="37">
        <f t="shared" si="37"/>
        <v>0.300064750339674</v>
      </c>
      <c r="X87" s="38">
        <f t="shared" si="38"/>
        <v>-0.0174560546875</v>
      </c>
      <c r="Y87" s="41">
        <f t="shared" si="39"/>
        <v>0.0174560546875</v>
      </c>
      <c r="AA87" s="42">
        <f t="shared" si="30"/>
        <v>0.265152640964674</v>
      </c>
      <c r="AB87" s="43">
        <f t="shared" si="30"/>
        <v>-6.19993524966033</v>
      </c>
      <c r="AC87" s="43">
        <f t="shared" si="30"/>
        <v>0.265152640964674</v>
      </c>
      <c r="AD87" s="44">
        <f t="shared" si="30"/>
        <v>-6.19993524966033</v>
      </c>
    </row>
    <row r="88" ht="15" spans="5:30">
      <c r="E88" s="14">
        <f t="shared" si="40"/>
        <v>83</v>
      </c>
      <c r="F88" s="15"/>
      <c r="G88" s="16">
        <f t="shared" si="31"/>
        <v>0.282608695652174</v>
      </c>
      <c r="H88" s="16" t="str">
        <f t="shared" si="41"/>
        <v>4</v>
      </c>
      <c r="I88" s="16">
        <f t="shared" si="42"/>
        <v>0.0434782608695652</v>
      </c>
      <c r="J88" s="30">
        <f t="shared" si="32"/>
        <v>0</v>
      </c>
      <c r="K88" s="30">
        <f t="shared" si="33"/>
        <v>1</v>
      </c>
      <c r="L88" s="16">
        <f t="shared" si="43"/>
        <v>0</v>
      </c>
      <c r="M88" s="16">
        <f t="shared" si="44"/>
        <v>0</v>
      </c>
      <c r="N88" s="16">
        <f t="shared" si="45"/>
        <v>6.5</v>
      </c>
      <c r="O88" s="16">
        <f t="shared" si="46"/>
        <v>-0.282608695652174</v>
      </c>
      <c r="P88" s="16">
        <f t="shared" si="47"/>
        <v>6.21739130434783</v>
      </c>
      <c r="Q88" s="16">
        <f t="shared" si="48"/>
        <v>282.608695652174</v>
      </c>
      <c r="R88" s="34">
        <f t="shared" si="34"/>
        <v>268.478260869565</v>
      </c>
      <c r="S88" s="35">
        <f t="shared" si="49"/>
        <v>11</v>
      </c>
      <c r="U88" s="36">
        <f t="shared" si="35"/>
        <v>17.4560546875</v>
      </c>
      <c r="V88" s="1">
        <f t="shared" si="36"/>
        <v>0.265152640964674</v>
      </c>
      <c r="W88" s="37">
        <f t="shared" si="37"/>
        <v>0.300064750339674</v>
      </c>
      <c r="X88" s="38">
        <f t="shared" si="38"/>
        <v>-0.0174560546875</v>
      </c>
      <c r="Y88" s="41">
        <f t="shared" si="39"/>
        <v>0.0174560546875</v>
      </c>
      <c r="AA88" s="42">
        <f t="shared" si="30"/>
        <v>0.265152640964674</v>
      </c>
      <c r="AB88" s="43">
        <f t="shared" si="30"/>
        <v>-6.19993524966033</v>
      </c>
      <c r="AC88" s="43">
        <f t="shared" si="30"/>
        <v>0.265152640964674</v>
      </c>
      <c r="AD88" s="44">
        <f t="shared" si="30"/>
        <v>-6.19993524966033</v>
      </c>
    </row>
    <row r="89" ht="15" spans="5:30">
      <c r="E89" s="14">
        <f t="shared" si="40"/>
        <v>84</v>
      </c>
      <c r="F89" s="15"/>
      <c r="G89" s="16">
        <f t="shared" si="31"/>
        <v>0.282608695652174</v>
      </c>
      <c r="H89" s="16" t="str">
        <f t="shared" si="41"/>
        <v>4</v>
      </c>
      <c r="I89" s="16">
        <f t="shared" si="42"/>
        <v>0.0434782608695652</v>
      </c>
      <c r="J89" s="30">
        <f t="shared" si="32"/>
        <v>0</v>
      </c>
      <c r="K89" s="30">
        <f t="shared" si="33"/>
        <v>1</v>
      </c>
      <c r="L89" s="16">
        <f t="shared" si="43"/>
        <v>0</v>
      </c>
      <c r="M89" s="16">
        <f t="shared" si="44"/>
        <v>0</v>
      </c>
      <c r="N89" s="16">
        <f t="shared" si="45"/>
        <v>6.5</v>
      </c>
      <c r="O89" s="16">
        <f t="shared" si="46"/>
        <v>-0.282608695652174</v>
      </c>
      <c r="P89" s="16">
        <f t="shared" si="47"/>
        <v>6.21739130434783</v>
      </c>
      <c r="Q89" s="16">
        <f t="shared" si="48"/>
        <v>282.608695652174</v>
      </c>
      <c r="R89" s="34">
        <f t="shared" si="34"/>
        <v>268.478260869565</v>
      </c>
      <c r="S89" s="35">
        <f t="shared" si="49"/>
        <v>11</v>
      </c>
      <c r="U89" s="36">
        <f t="shared" si="35"/>
        <v>17.4560546875</v>
      </c>
      <c r="V89" s="1">
        <f t="shared" si="36"/>
        <v>0.265152640964674</v>
      </c>
      <c r="W89" s="37">
        <f t="shared" si="37"/>
        <v>0.300064750339674</v>
      </c>
      <c r="X89" s="38">
        <f t="shared" si="38"/>
        <v>-0.0174560546875</v>
      </c>
      <c r="Y89" s="41">
        <f t="shared" si="39"/>
        <v>0.0174560546875</v>
      </c>
      <c r="AA89" s="42">
        <f t="shared" si="30"/>
        <v>0.265152640964674</v>
      </c>
      <c r="AB89" s="43">
        <f t="shared" si="30"/>
        <v>-6.19993524966033</v>
      </c>
      <c r="AC89" s="43">
        <f t="shared" si="30"/>
        <v>0.265152640964674</v>
      </c>
      <c r="AD89" s="44">
        <f t="shared" si="30"/>
        <v>-6.19993524966033</v>
      </c>
    </row>
    <row r="90" ht="15" spans="5:30">
      <c r="E90" s="14">
        <f t="shared" si="40"/>
        <v>85</v>
      </c>
      <c r="F90" s="15"/>
      <c r="G90" s="16">
        <f t="shared" si="31"/>
        <v>0.282608695652174</v>
      </c>
      <c r="H90" s="16" t="str">
        <f t="shared" si="41"/>
        <v>4</v>
      </c>
      <c r="I90" s="16">
        <f t="shared" si="42"/>
        <v>0.0434782608695652</v>
      </c>
      <c r="J90" s="30">
        <f t="shared" si="32"/>
        <v>0</v>
      </c>
      <c r="K90" s="30">
        <f t="shared" si="33"/>
        <v>1</v>
      </c>
      <c r="L90" s="16">
        <f t="shared" si="43"/>
        <v>0</v>
      </c>
      <c r="M90" s="16">
        <f t="shared" si="44"/>
        <v>0</v>
      </c>
      <c r="N90" s="16">
        <f t="shared" si="45"/>
        <v>6.5</v>
      </c>
      <c r="O90" s="16">
        <f t="shared" si="46"/>
        <v>-0.282608695652174</v>
      </c>
      <c r="P90" s="16">
        <f t="shared" si="47"/>
        <v>6.21739130434783</v>
      </c>
      <c r="Q90" s="16">
        <f t="shared" si="48"/>
        <v>282.608695652174</v>
      </c>
      <c r="R90" s="34">
        <f t="shared" si="34"/>
        <v>268.478260869565</v>
      </c>
      <c r="S90" s="35">
        <f t="shared" si="49"/>
        <v>11</v>
      </c>
      <c r="U90" s="36">
        <f t="shared" si="35"/>
        <v>17.4560546875</v>
      </c>
      <c r="V90" s="1">
        <f t="shared" si="36"/>
        <v>0.265152640964674</v>
      </c>
      <c r="W90" s="37">
        <f t="shared" si="37"/>
        <v>0.300064750339674</v>
      </c>
      <c r="X90" s="38">
        <f t="shared" si="38"/>
        <v>-0.0174560546875</v>
      </c>
      <c r="Y90" s="41">
        <f t="shared" si="39"/>
        <v>0.0174560546875</v>
      </c>
      <c r="AA90" s="42">
        <f t="shared" si="30"/>
        <v>0.265152640964674</v>
      </c>
      <c r="AB90" s="43">
        <f t="shared" si="30"/>
        <v>-6.19993524966033</v>
      </c>
      <c r="AC90" s="43">
        <f t="shared" si="30"/>
        <v>0.265152640964674</v>
      </c>
      <c r="AD90" s="44">
        <f t="shared" si="30"/>
        <v>-6.19993524966033</v>
      </c>
    </row>
    <row r="91" ht="15" spans="5:30">
      <c r="E91" s="14">
        <f t="shared" si="40"/>
        <v>86</v>
      </c>
      <c r="F91" s="15"/>
      <c r="G91" s="16">
        <f t="shared" si="31"/>
        <v>0.282608695652174</v>
      </c>
      <c r="H91" s="16" t="str">
        <f t="shared" si="41"/>
        <v>4</v>
      </c>
      <c r="I91" s="16">
        <f t="shared" si="42"/>
        <v>0.0434782608695652</v>
      </c>
      <c r="J91" s="30">
        <f t="shared" si="32"/>
        <v>0</v>
      </c>
      <c r="K91" s="30">
        <f t="shared" si="33"/>
        <v>1</v>
      </c>
      <c r="L91" s="16">
        <f t="shared" si="43"/>
        <v>0</v>
      </c>
      <c r="M91" s="16">
        <f t="shared" si="44"/>
        <v>0</v>
      </c>
      <c r="N91" s="16">
        <f t="shared" si="45"/>
        <v>6.5</v>
      </c>
      <c r="O91" s="16">
        <f t="shared" si="46"/>
        <v>-0.282608695652174</v>
      </c>
      <c r="P91" s="16">
        <f t="shared" si="47"/>
        <v>6.21739130434783</v>
      </c>
      <c r="Q91" s="16">
        <f t="shared" si="48"/>
        <v>282.608695652174</v>
      </c>
      <c r="R91" s="34">
        <f t="shared" si="34"/>
        <v>268.478260869565</v>
      </c>
      <c r="S91" s="35">
        <f t="shared" si="49"/>
        <v>11</v>
      </c>
      <c r="U91" s="36">
        <f t="shared" si="35"/>
        <v>17.4560546875</v>
      </c>
      <c r="V91" s="1">
        <f t="shared" si="36"/>
        <v>0.265152640964674</v>
      </c>
      <c r="W91" s="37">
        <f t="shared" si="37"/>
        <v>0.300064750339674</v>
      </c>
      <c r="X91" s="38">
        <f t="shared" si="38"/>
        <v>-0.0174560546875</v>
      </c>
      <c r="Y91" s="41">
        <f t="shared" si="39"/>
        <v>0.0174560546875</v>
      </c>
      <c r="AA91" s="42">
        <f t="shared" si="30"/>
        <v>0.265152640964674</v>
      </c>
      <c r="AB91" s="43">
        <f t="shared" si="30"/>
        <v>-6.19993524966033</v>
      </c>
      <c r="AC91" s="43">
        <f t="shared" si="30"/>
        <v>0.265152640964674</v>
      </c>
      <c r="AD91" s="44">
        <f t="shared" si="30"/>
        <v>-6.19993524966033</v>
      </c>
    </row>
    <row r="92" ht="15" spans="5:30">
      <c r="E92" s="14">
        <f t="shared" si="40"/>
        <v>87</v>
      </c>
      <c r="F92" s="15"/>
      <c r="G92" s="16">
        <f t="shared" si="31"/>
        <v>0.282608695652174</v>
      </c>
      <c r="H92" s="16" t="str">
        <f t="shared" si="41"/>
        <v>4</v>
      </c>
      <c r="I92" s="16">
        <f t="shared" si="42"/>
        <v>0.0434782608695652</v>
      </c>
      <c r="J92" s="30">
        <f t="shared" si="32"/>
        <v>0</v>
      </c>
      <c r="K92" s="30">
        <f t="shared" si="33"/>
        <v>1</v>
      </c>
      <c r="L92" s="16">
        <f t="shared" si="43"/>
        <v>0</v>
      </c>
      <c r="M92" s="16">
        <f t="shared" si="44"/>
        <v>0</v>
      </c>
      <c r="N92" s="16">
        <f t="shared" si="45"/>
        <v>6.5</v>
      </c>
      <c r="O92" s="16">
        <f t="shared" si="46"/>
        <v>-0.282608695652174</v>
      </c>
      <c r="P92" s="16">
        <f t="shared" si="47"/>
        <v>6.21739130434783</v>
      </c>
      <c r="Q92" s="16">
        <f t="shared" si="48"/>
        <v>282.608695652174</v>
      </c>
      <c r="R92" s="34">
        <f t="shared" si="34"/>
        <v>268.478260869565</v>
      </c>
      <c r="S92" s="35">
        <f t="shared" si="49"/>
        <v>11</v>
      </c>
      <c r="U92" s="36">
        <f t="shared" si="35"/>
        <v>17.4560546875</v>
      </c>
      <c r="V92" s="1">
        <f t="shared" si="36"/>
        <v>0.265152640964674</v>
      </c>
      <c r="W92" s="37">
        <f t="shared" si="37"/>
        <v>0.300064750339674</v>
      </c>
      <c r="X92" s="38">
        <f t="shared" si="38"/>
        <v>-0.0174560546875</v>
      </c>
      <c r="Y92" s="41">
        <f t="shared" si="39"/>
        <v>0.0174560546875</v>
      </c>
      <c r="AA92" s="42">
        <f t="shared" si="30"/>
        <v>0.265152640964674</v>
      </c>
      <c r="AB92" s="43">
        <f t="shared" si="30"/>
        <v>-6.19993524966033</v>
      </c>
      <c r="AC92" s="43">
        <f t="shared" si="30"/>
        <v>0.265152640964674</v>
      </c>
      <c r="AD92" s="44">
        <f t="shared" si="30"/>
        <v>-6.19993524966033</v>
      </c>
    </row>
    <row r="93" ht="15" spans="5:30">
      <c r="E93" s="14">
        <f t="shared" si="40"/>
        <v>88</v>
      </c>
      <c r="F93" s="15"/>
      <c r="G93" s="16">
        <f t="shared" si="31"/>
        <v>0.282608695652174</v>
      </c>
      <c r="H93" s="16" t="str">
        <f t="shared" si="41"/>
        <v>4</v>
      </c>
      <c r="I93" s="16">
        <f t="shared" si="42"/>
        <v>0.0434782608695652</v>
      </c>
      <c r="J93" s="30">
        <f t="shared" si="32"/>
        <v>0</v>
      </c>
      <c r="K93" s="30">
        <f t="shared" si="33"/>
        <v>1</v>
      </c>
      <c r="L93" s="16">
        <f t="shared" si="43"/>
        <v>0</v>
      </c>
      <c r="M93" s="16">
        <f t="shared" si="44"/>
        <v>0</v>
      </c>
      <c r="N93" s="16">
        <f t="shared" si="45"/>
        <v>6.5</v>
      </c>
      <c r="O93" s="16">
        <f t="shared" si="46"/>
        <v>-0.282608695652174</v>
      </c>
      <c r="P93" s="16">
        <f t="shared" si="47"/>
        <v>6.21739130434783</v>
      </c>
      <c r="Q93" s="16">
        <f t="shared" si="48"/>
        <v>282.608695652174</v>
      </c>
      <c r="R93" s="34">
        <f t="shared" si="34"/>
        <v>268.478260869565</v>
      </c>
      <c r="S93" s="35">
        <f t="shared" si="49"/>
        <v>11</v>
      </c>
      <c r="U93" s="36">
        <f t="shared" si="35"/>
        <v>17.4560546875</v>
      </c>
      <c r="V93" s="1">
        <f t="shared" si="36"/>
        <v>0.265152640964674</v>
      </c>
      <c r="W93" s="37">
        <f t="shared" si="37"/>
        <v>0.300064750339674</v>
      </c>
      <c r="X93" s="38">
        <f t="shared" si="38"/>
        <v>-0.0174560546875</v>
      </c>
      <c r="Y93" s="41">
        <f t="shared" si="39"/>
        <v>0.0174560546875</v>
      </c>
      <c r="AA93" s="42">
        <f t="shared" si="30"/>
        <v>0.265152640964674</v>
      </c>
      <c r="AB93" s="43">
        <f t="shared" si="30"/>
        <v>-6.19993524966033</v>
      </c>
      <c r="AC93" s="43">
        <f t="shared" si="30"/>
        <v>0.265152640964674</v>
      </c>
      <c r="AD93" s="44">
        <f t="shared" si="30"/>
        <v>-6.19993524966033</v>
      </c>
    </row>
    <row r="94" ht="15" spans="5:30">
      <c r="E94" s="14">
        <f t="shared" si="40"/>
        <v>89</v>
      </c>
      <c r="F94" s="15"/>
      <c r="G94" s="16">
        <f t="shared" si="31"/>
        <v>0.282608695652174</v>
      </c>
      <c r="H94" s="16" t="str">
        <f t="shared" si="41"/>
        <v>4</v>
      </c>
      <c r="I94" s="16">
        <f t="shared" si="42"/>
        <v>0.0434782608695652</v>
      </c>
      <c r="J94" s="30">
        <f t="shared" si="32"/>
        <v>0</v>
      </c>
      <c r="K94" s="30">
        <f t="shared" si="33"/>
        <v>1</v>
      </c>
      <c r="L94" s="16">
        <f t="shared" si="43"/>
        <v>0</v>
      </c>
      <c r="M94" s="16">
        <f t="shared" si="44"/>
        <v>0</v>
      </c>
      <c r="N94" s="16">
        <f t="shared" si="45"/>
        <v>6.5</v>
      </c>
      <c r="O94" s="16">
        <f t="shared" si="46"/>
        <v>-0.282608695652174</v>
      </c>
      <c r="P94" s="16">
        <f t="shared" si="47"/>
        <v>6.21739130434783</v>
      </c>
      <c r="Q94" s="16">
        <f t="shared" si="48"/>
        <v>282.608695652174</v>
      </c>
      <c r="R94" s="34">
        <f t="shared" si="34"/>
        <v>268.478260869565</v>
      </c>
      <c r="S94" s="35">
        <f t="shared" si="49"/>
        <v>11</v>
      </c>
      <c r="U94" s="36">
        <f t="shared" si="35"/>
        <v>17.4560546875</v>
      </c>
      <c r="V94" s="1">
        <f t="shared" si="36"/>
        <v>0.265152640964674</v>
      </c>
      <c r="W94" s="37">
        <f t="shared" si="37"/>
        <v>0.300064750339674</v>
      </c>
      <c r="X94" s="38">
        <f t="shared" si="38"/>
        <v>-0.0174560546875</v>
      </c>
      <c r="Y94" s="41">
        <f t="shared" si="39"/>
        <v>0.0174560546875</v>
      </c>
      <c r="AA94" s="42">
        <f t="shared" si="30"/>
        <v>0.265152640964674</v>
      </c>
      <c r="AB94" s="43">
        <f t="shared" si="30"/>
        <v>-6.19993524966033</v>
      </c>
      <c r="AC94" s="43">
        <f t="shared" si="30"/>
        <v>0.265152640964674</v>
      </c>
      <c r="AD94" s="44">
        <f t="shared" si="30"/>
        <v>-6.19993524966033</v>
      </c>
    </row>
    <row r="95" ht="15" spans="5:30">
      <c r="E95" s="14">
        <f t="shared" si="40"/>
        <v>90</v>
      </c>
      <c r="F95" s="15"/>
      <c r="G95" s="16">
        <f t="shared" si="31"/>
        <v>0.282608695652174</v>
      </c>
      <c r="H95" s="16" t="str">
        <f t="shared" si="41"/>
        <v>4</v>
      </c>
      <c r="I95" s="16">
        <f t="shared" si="42"/>
        <v>0.0434782608695652</v>
      </c>
      <c r="J95" s="30">
        <f t="shared" si="32"/>
        <v>0</v>
      </c>
      <c r="K95" s="30">
        <f t="shared" si="33"/>
        <v>1</v>
      </c>
      <c r="L95" s="16">
        <f t="shared" si="43"/>
        <v>0</v>
      </c>
      <c r="M95" s="16">
        <f t="shared" si="44"/>
        <v>0</v>
      </c>
      <c r="N95" s="16">
        <f t="shared" si="45"/>
        <v>6.5</v>
      </c>
      <c r="O95" s="16">
        <f t="shared" si="46"/>
        <v>-0.282608695652174</v>
      </c>
      <c r="P95" s="16">
        <f t="shared" si="47"/>
        <v>6.21739130434783</v>
      </c>
      <c r="Q95" s="16">
        <f t="shared" si="48"/>
        <v>282.608695652174</v>
      </c>
      <c r="R95" s="34">
        <f t="shared" si="34"/>
        <v>268.478260869565</v>
      </c>
      <c r="S95" s="35">
        <f t="shared" si="49"/>
        <v>11</v>
      </c>
      <c r="U95" s="36">
        <f t="shared" si="35"/>
        <v>17.4560546875</v>
      </c>
      <c r="V95" s="1">
        <f t="shared" si="36"/>
        <v>0.265152640964674</v>
      </c>
      <c r="W95" s="37">
        <f t="shared" si="37"/>
        <v>0.300064750339674</v>
      </c>
      <c r="X95" s="38">
        <f t="shared" si="38"/>
        <v>-0.0174560546875</v>
      </c>
      <c r="Y95" s="41">
        <f t="shared" si="39"/>
        <v>0.0174560546875</v>
      </c>
      <c r="AA95" s="42">
        <f t="shared" si="30"/>
        <v>0.265152640964674</v>
      </c>
      <c r="AB95" s="43">
        <f t="shared" si="30"/>
        <v>-6.19993524966033</v>
      </c>
      <c r="AC95" s="43">
        <f t="shared" si="30"/>
        <v>0.265152640964674</v>
      </c>
      <c r="AD95" s="44">
        <f t="shared" si="30"/>
        <v>-6.19993524966033</v>
      </c>
    </row>
    <row r="96" ht="15" spans="5:30">
      <c r="E96" s="14">
        <f t="shared" si="40"/>
        <v>91</v>
      </c>
      <c r="F96" s="15"/>
      <c r="G96" s="16">
        <f t="shared" si="31"/>
        <v>0.282608695652174</v>
      </c>
      <c r="H96" s="16" t="str">
        <f t="shared" si="41"/>
        <v>4</v>
      </c>
      <c r="I96" s="16">
        <f t="shared" si="42"/>
        <v>0.0434782608695652</v>
      </c>
      <c r="J96" s="30">
        <f t="shared" si="32"/>
        <v>0</v>
      </c>
      <c r="K96" s="30">
        <f t="shared" si="33"/>
        <v>1</v>
      </c>
      <c r="L96" s="16">
        <f t="shared" si="43"/>
        <v>0</v>
      </c>
      <c r="M96" s="16">
        <f t="shared" si="44"/>
        <v>0</v>
      </c>
      <c r="N96" s="16">
        <f t="shared" si="45"/>
        <v>6.5</v>
      </c>
      <c r="O96" s="16">
        <f t="shared" si="46"/>
        <v>-0.282608695652174</v>
      </c>
      <c r="P96" s="16">
        <f t="shared" si="47"/>
        <v>6.21739130434783</v>
      </c>
      <c r="Q96" s="16">
        <f t="shared" si="48"/>
        <v>282.608695652174</v>
      </c>
      <c r="R96" s="34">
        <f t="shared" si="34"/>
        <v>268.478260869565</v>
      </c>
      <c r="S96" s="35">
        <f t="shared" si="49"/>
        <v>11</v>
      </c>
      <c r="U96" s="36">
        <f t="shared" si="35"/>
        <v>17.4560546875</v>
      </c>
      <c r="V96" s="1">
        <f t="shared" si="36"/>
        <v>0.265152640964674</v>
      </c>
      <c r="W96" s="37">
        <f t="shared" si="37"/>
        <v>0.300064750339674</v>
      </c>
      <c r="X96" s="38">
        <f t="shared" si="38"/>
        <v>-0.0174560546875</v>
      </c>
      <c r="Y96" s="41">
        <f t="shared" si="39"/>
        <v>0.0174560546875</v>
      </c>
      <c r="AA96" s="42">
        <f t="shared" si="30"/>
        <v>0.265152640964674</v>
      </c>
      <c r="AB96" s="43">
        <f t="shared" si="30"/>
        <v>-6.19993524966033</v>
      </c>
      <c r="AC96" s="43">
        <f t="shared" si="30"/>
        <v>0.265152640964674</v>
      </c>
      <c r="AD96" s="44">
        <f t="shared" si="30"/>
        <v>-6.19993524966033</v>
      </c>
    </row>
    <row r="97" ht="15" spans="5:30">
      <c r="E97" s="14">
        <f t="shared" si="40"/>
        <v>92</v>
      </c>
      <c r="F97" s="15"/>
      <c r="G97" s="16">
        <f t="shared" si="31"/>
        <v>0.282608695652174</v>
      </c>
      <c r="H97" s="16" t="str">
        <f t="shared" si="41"/>
        <v>4</v>
      </c>
      <c r="I97" s="16">
        <f t="shared" si="42"/>
        <v>0.0434782608695652</v>
      </c>
      <c r="J97" s="30">
        <f t="shared" si="32"/>
        <v>0</v>
      </c>
      <c r="K97" s="30">
        <f t="shared" si="33"/>
        <v>1</v>
      </c>
      <c r="L97" s="16">
        <f t="shared" si="43"/>
        <v>0</v>
      </c>
      <c r="M97" s="16">
        <f t="shared" si="44"/>
        <v>0</v>
      </c>
      <c r="N97" s="16">
        <f t="shared" si="45"/>
        <v>6.5</v>
      </c>
      <c r="O97" s="16">
        <f t="shared" si="46"/>
        <v>-0.282608695652174</v>
      </c>
      <c r="P97" s="16">
        <f t="shared" si="47"/>
        <v>6.21739130434783</v>
      </c>
      <c r="Q97" s="16">
        <f t="shared" si="48"/>
        <v>282.608695652174</v>
      </c>
      <c r="R97" s="34">
        <f t="shared" si="34"/>
        <v>268.478260869565</v>
      </c>
      <c r="S97" s="35">
        <f t="shared" si="49"/>
        <v>11</v>
      </c>
      <c r="U97" s="36">
        <f t="shared" si="35"/>
        <v>17.4560546875</v>
      </c>
      <c r="V97" s="1">
        <f t="shared" si="36"/>
        <v>0.265152640964674</v>
      </c>
      <c r="W97" s="37">
        <f t="shared" si="37"/>
        <v>0.300064750339674</v>
      </c>
      <c r="X97" s="38">
        <f t="shared" si="38"/>
        <v>-0.0174560546875</v>
      </c>
      <c r="Y97" s="41">
        <f t="shared" si="39"/>
        <v>0.0174560546875</v>
      </c>
      <c r="AA97" s="42">
        <f t="shared" si="30"/>
        <v>0.265152640964674</v>
      </c>
      <c r="AB97" s="43">
        <f t="shared" si="30"/>
        <v>-6.19993524966033</v>
      </c>
      <c r="AC97" s="43">
        <f t="shared" si="30"/>
        <v>0.265152640964674</v>
      </c>
      <c r="AD97" s="44">
        <f t="shared" si="30"/>
        <v>-6.19993524966033</v>
      </c>
    </row>
    <row r="98" ht="15" spans="5:30">
      <c r="E98" s="14">
        <f t="shared" si="40"/>
        <v>93</v>
      </c>
      <c r="F98" s="15"/>
      <c r="G98" s="16">
        <f t="shared" si="31"/>
        <v>0.282608695652174</v>
      </c>
      <c r="H98" s="16" t="str">
        <f t="shared" si="41"/>
        <v>4</v>
      </c>
      <c r="I98" s="16">
        <f t="shared" si="42"/>
        <v>0.0434782608695652</v>
      </c>
      <c r="J98" s="30">
        <f t="shared" si="32"/>
        <v>0</v>
      </c>
      <c r="K98" s="30">
        <f t="shared" si="33"/>
        <v>1</v>
      </c>
      <c r="L98" s="16">
        <f t="shared" si="43"/>
        <v>0</v>
      </c>
      <c r="M98" s="16">
        <f t="shared" si="44"/>
        <v>0</v>
      </c>
      <c r="N98" s="16">
        <f t="shared" si="45"/>
        <v>6.5</v>
      </c>
      <c r="O98" s="16">
        <f t="shared" si="46"/>
        <v>-0.282608695652174</v>
      </c>
      <c r="P98" s="16">
        <f t="shared" si="47"/>
        <v>6.21739130434783</v>
      </c>
      <c r="Q98" s="16">
        <f t="shared" si="48"/>
        <v>282.608695652174</v>
      </c>
      <c r="R98" s="34">
        <f t="shared" si="34"/>
        <v>268.478260869565</v>
      </c>
      <c r="S98" s="35">
        <f t="shared" si="49"/>
        <v>11</v>
      </c>
      <c r="U98" s="36">
        <f t="shared" si="35"/>
        <v>17.4560546875</v>
      </c>
      <c r="V98" s="1">
        <f t="shared" si="36"/>
        <v>0.265152640964674</v>
      </c>
      <c r="W98" s="37">
        <f t="shared" si="37"/>
        <v>0.300064750339674</v>
      </c>
      <c r="X98" s="38">
        <f t="shared" si="38"/>
        <v>-0.0174560546875</v>
      </c>
      <c r="Y98" s="41">
        <f t="shared" si="39"/>
        <v>0.0174560546875</v>
      </c>
      <c r="AA98" s="42">
        <f t="shared" si="30"/>
        <v>0.265152640964674</v>
      </c>
      <c r="AB98" s="43">
        <f t="shared" si="30"/>
        <v>-6.19993524966033</v>
      </c>
      <c r="AC98" s="43">
        <f t="shared" si="30"/>
        <v>0.265152640964674</v>
      </c>
      <c r="AD98" s="44">
        <f t="shared" si="30"/>
        <v>-6.19993524966033</v>
      </c>
    </row>
    <row r="99" ht="15" spans="5:30">
      <c r="E99" s="14">
        <f t="shared" si="40"/>
        <v>94</v>
      </c>
      <c r="F99" s="15"/>
      <c r="G99" s="16">
        <f t="shared" si="31"/>
        <v>0.282608695652174</v>
      </c>
      <c r="H99" s="16" t="str">
        <f t="shared" si="41"/>
        <v>4</v>
      </c>
      <c r="I99" s="16">
        <f t="shared" si="42"/>
        <v>0.0434782608695652</v>
      </c>
      <c r="J99" s="30">
        <f t="shared" si="32"/>
        <v>0</v>
      </c>
      <c r="K99" s="30">
        <f t="shared" si="33"/>
        <v>1</v>
      </c>
      <c r="L99" s="16">
        <f t="shared" si="43"/>
        <v>0</v>
      </c>
      <c r="M99" s="16">
        <f t="shared" si="44"/>
        <v>0</v>
      </c>
      <c r="N99" s="16">
        <f t="shared" si="45"/>
        <v>6.5</v>
      </c>
      <c r="O99" s="16">
        <f t="shared" si="46"/>
        <v>-0.282608695652174</v>
      </c>
      <c r="P99" s="16">
        <f t="shared" si="47"/>
        <v>6.21739130434783</v>
      </c>
      <c r="Q99" s="16">
        <f t="shared" si="48"/>
        <v>282.608695652174</v>
      </c>
      <c r="R99" s="34">
        <f t="shared" si="34"/>
        <v>268.478260869565</v>
      </c>
      <c r="S99" s="35">
        <f t="shared" si="49"/>
        <v>11</v>
      </c>
      <c r="U99" s="36">
        <f t="shared" si="35"/>
        <v>17.4560546875</v>
      </c>
      <c r="V99" s="1">
        <f t="shared" si="36"/>
        <v>0.265152640964674</v>
      </c>
      <c r="W99" s="37">
        <f t="shared" si="37"/>
        <v>0.300064750339674</v>
      </c>
      <c r="X99" s="38">
        <f t="shared" si="38"/>
        <v>-0.0174560546875</v>
      </c>
      <c r="Y99" s="41">
        <f t="shared" si="39"/>
        <v>0.0174560546875</v>
      </c>
      <c r="AA99" s="42">
        <f t="shared" si="30"/>
        <v>0.265152640964674</v>
      </c>
      <c r="AB99" s="43">
        <f t="shared" si="30"/>
        <v>-6.19993524966033</v>
      </c>
      <c r="AC99" s="43">
        <f t="shared" si="30"/>
        <v>0.265152640964674</v>
      </c>
      <c r="AD99" s="44">
        <f t="shared" si="30"/>
        <v>-6.19993524966033</v>
      </c>
    </row>
    <row r="100" ht="15" spans="5:30">
      <c r="E100" s="14">
        <f t="shared" si="40"/>
        <v>95</v>
      </c>
      <c r="F100" s="15"/>
      <c r="G100" s="16">
        <f t="shared" si="31"/>
        <v>0.282608695652174</v>
      </c>
      <c r="H100" s="16" t="str">
        <f t="shared" si="41"/>
        <v>4</v>
      </c>
      <c r="I100" s="16">
        <f t="shared" si="42"/>
        <v>0.0434782608695652</v>
      </c>
      <c r="J100" s="30">
        <f t="shared" si="32"/>
        <v>0</v>
      </c>
      <c r="K100" s="30">
        <f t="shared" si="33"/>
        <v>1</v>
      </c>
      <c r="L100" s="16">
        <f t="shared" si="43"/>
        <v>0</v>
      </c>
      <c r="M100" s="16">
        <f t="shared" si="44"/>
        <v>0</v>
      </c>
      <c r="N100" s="16">
        <f t="shared" si="45"/>
        <v>6.5</v>
      </c>
      <c r="O100" s="16">
        <f t="shared" si="46"/>
        <v>-0.282608695652174</v>
      </c>
      <c r="P100" s="16">
        <f t="shared" si="47"/>
        <v>6.21739130434783</v>
      </c>
      <c r="Q100" s="16">
        <f t="shared" si="48"/>
        <v>282.608695652174</v>
      </c>
      <c r="R100" s="34">
        <f t="shared" si="34"/>
        <v>268.478260869565</v>
      </c>
      <c r="S100" s="35">
        <f t="shared" si="49"/>
        <v>11</v>
      </c>
      <c r="U100" s="36">
        <f t="shared" si="35"/>
        <v>17.4560546875</v>
      </c>
      <c r="V100" s="1">
        <f t="shared" si="36"/>
        <v>0.265152640964674</v>
      </c>
      <c r="W100" s="37">
        <f t="shared" si="37"/>
        <v>0.300064750339674</v>
      </c>
      <c r="X100" s="38">
        <f t="shared" si="38"/>
        <v>-0.0174560546875</v>
      </c>
      <c r="Y100" s="41">
        <f t="shared" si="39"/>
        <v>0.0174560546875</v>
      </c>
      <c r="AA100" s="42">
        <f t="shared" si="30"/>
        <v>0.265152640964674</v>
      </c>
      <c r="AB100" s="43">
        <f t="shared" si="30"/>
        <v>-6.19993524966033</v>
      </c>
      <c r="AC100" s="43">
        <f t="shared" si="30"/>
        <v>0.265152640964674</v>
      </c>
      <c r="AD100" s="44">
        <f t="shared" si="30"/>
        <v>-6.19993524966033</v>
      </c>
    </row>
    <row r="101" ht="15" spans="5:30">
      <c r="E101" s="14">
        <f t="shared" si="40"/>
        <v>96</v>
      </c>
      <c r="F101" s="15"/>
      <c r="G101" s="16">
        <f t="shared" si="31"/>
        <v>0.282608695652174</v>
      </c>
      <c r="H101" s="16" t="str">
        <f t="shared" si="41"/>
        <v>4</v>
      </c>
      <c r="I101" s="16">
        <f t="shared" si="42"/>
        <v>0.0434782608695652</v>
      </c>
      <c r="J101" s="30">
        <f t="shared" si="32"/>
        <v>0</v>
      </c>
      <c r="K101" s="30">
        <f t="shared" si="33"/>
        <v>1</v>
      </c>
      <c r="L101" s="16">
        <f t="shared" si="43"/>
        <v>0</v>
      </c>
      <c r="M101" s="16">
        <f t="shared" si="44"/>
        <v>0</v>
      </c>
      <c r="N101" s="16">
        <f t="shared" si="45"/>
        <v>6.5</v>
      </c>
      <c r="O101" s="16">
        <f t="shared" si="46"/>
        <v>-0.282608695652174</v>
      </c>
      <c r="P101" s="16">
        <f t="shared" si="47"/>
        <v>6.21739130434783</v>
      </c>
      <c r="Q101" s="16">
        <f t="shared" si="48"/>
        <v>282.608695652174</v>
      </c>
      <c r="R101" s="34">
        <f t="shared" si="34"/>
        <v>268.478260869565</v>
      </c>
      <c r="S101" s="35">
        <f t="shared" si="49"/>
        <v>11</v>
      </c>
      <c r="U101" s="36">
        <f t="shared" si="35"/>
        <v>17.4560546875</v>
      </c>
      <c r="V101" s="1">
        <f t="shared" si="36"/>
        <v>0.265152640964674</v>
      </c>
      <c r="W101" s="37">
        <f t="shared" si="37"/>
        <v>0.300064750339674</v>
      </c>
      <c r="X101" s="38">
        <f t="shared" si="38"/>
        <v>-0.0174560546875</v>
      </c>
      <c r="Y101" s="41">
        <f t="shared" si="39"/>
        <v>0.0174560546875</v>
      </c>
      <c r="AA101" s="42">
        <f t="shared" si="30"/>
        <v>0.265152640964674</v>
      </c>
      <c r="AB101" s="43">
        <f t="shared" si="30"/>
        <v>-6.19993524966033</v>
      </c>
      <c r="AC101" s="43">
        <f t="shared" si="30"/>
        <v>0.265152640964674</v>
      </c>
      <c r="AD101" s="44">
        <f t="shared" si="30"/>
        <v>-6.19993524966033</v>
      </c>
    </row>
    <row r="102" ht="15" spans="5:30">
      <c r="E102" s="14">
        <f t="shared" si="40"/>
        <v>97</v>
      </c>
      <c r="F102" s="15"/>
      <c r="G102" s="16">
        <f t="shared" si="31"/>
        <v>0.282608695652174</v>
      </c>
      <c r="H102" s="16" t="str">
        <f t="shared" si="41"/>
        <v>4</v>
      </c>
      <c r="I102" s="16">
        <f t="shared" si="42"/>
        <v>0.0434782608695652</v>
      </c>
      <c r="J102" s="30">
        <f t="shared" si="32"/>
        <v>0</v>
      </c>
      <c r="K102" s="30">
        <f t="shared" si="33"/>
        <v>1</v>
      </c>
      <c r="L102" s="16">
        <f t="shared" si="43"/>
        <v>0</v>
      </c>
      <c r="M102" s="16">
        <f t="shared" si="44"/>
        <v>0</v>
      </c>
      <c r="N102" s="16">
        <f t="shared" si="45"/>
        <v>6.5</v>
      </c>
      <c r="O102" s="16">
        <f t="shared" si="46"/>
        <v>-0.282608695652174</v>
      </c>
      <c r="P102" s="16">
        <f t="shared" si="47"/>
        <v>6.21739130434783</v>
      </c>
      <c r="Q102" s="16">
        <f t="shared" si="48"/>
        <v>282.608695652174</v>
      </c>
      <c r="R102" s="34">
        <f t="shared" si="34"/>
        <v>268.478260869565</v>
      </c>
      <c r="S102" s="35">
        <f t="shared" si="49"/>
        <v>11</v>
      </c>
      <c r="U102" s="36">
        <f t="shared" si="35"/>
        <v>17.4560546875</v>
      </c>
      <c r="V102" s="1">
        <f t="shared" si="36"/>
        <v>0.265152640964674</v>
      </c>
      <c r="W102" s="37">
        <f t="shared" si="37"/>
        <v>0.300064750339674</v>
      </c>
      <c r="X102" s="38">
        <f t="shared" si="38"/>
        <v>-0.0174560546875</v>
      </c>
      <c r="Y102" s="41">
        <f t="shared" si="39"/>
        <v>0.0174560546875</v>
      </c>
      <c r="AA102" s="42">
        <f t="shared" si="30"/>
        <v>0.265152640964674</v>
      </c>
      <c r="AB102" s="43">
        <f t="shared" si="30"/>
        <v>-6.19993524966033</v>
      </c>
      <c r="AC102" s="43">
        <f t="shared" si="30"/>
        <v>0.265152640964674</v>
      </c>
      <c r="AD102" s="44">
        <f t="shared" si="30"/>
        <v>-6.19993524966033</v>
      </c>
    </row>
    <row r="103" ht="15" spans="5:30">
      <c r="E103" s="14">
        <f t="shared" si="40"/>
        <v>98</v>
      </c>
      <c r="F103" s="15"/>
      <c r="G103" s="16">
        <f t="shared" si="31"/>
        <v>0.282608695652174</v>
      </c>
      <c r="H103" s="16" t="str">
        <f t="shared" si="41"/>
        <v>4</v>
      </c>
      <c r="I103" s="16">
        <f t="shared" si="42"/>
        <v>0.0434782608695652</v>
      </c>
      <c r="J103" s="30">
        <f t="shared" si="32"/>
        <v>0</v>
      </c>
      <c r="K103" s="30">
        <f t="shared" si="33"/>
        <v>1</v>
      </c>
      <c r="L103" s="16">
        <f t="shared" si="43"/>
        <v>0</v>
      </c>
      <c r="M103" s="16">
        <f t="shared" si="44"/>
        <v>0</v>
      </c>
      <c r="N103" s="16">
        <f t="shared" si="45"/>
        <v>6.5</v>
      </c>
      <c r="O103" s="16">
        <f t="shared" si="46"/>
        <v>-0.282608695652174</v>
      </c>
      <c r="P103" s="16">
        <f t="shared" si="47"/>
        <v>6.21739130434783</v>
      </c>
      <c r="Q103" s="16">
        <f t="shared" si="48"/>
        <v>282.608695652174</v>
      </c>
      <c r="R103" s="34">
        <f t="shared" si="34"/>
        <v>268.478260869565</v>
      </c>
      <c r="S103" s="35">
        <f t="shared" si="49"/>
        <v>11</v>
      </c>
      <c r="U103" s="36">
        <f t="shared" si="35"/>
        <v>17.4560546875</v>
      </c>
      <c r="V103" s="1">
        <f t="shared" si="36"/>
        <v>0.265152640964674</v>
      </c>
      <c r="W103" s="37">
        <f t="shared" si="37"/>
        <v>0.300064750339674</v>
      </c>
      <c r="X103" s="38">
        <f t="shared" si="38"/>
        <v>-0.0174560546875</v>
      </c>
      <c r="Y103" s="41">
        <f t="shared" si="39"/>
        <v>0.0174560546875</v>
      </c>
      <c r="AA103" s="42">
        <f t="shared" si="30"/>
        <v>0.265152640964674</v>
      </c>
      <c r="AB103" s="43">
        <f t="shared" si="30"/>
        <v>-6.19993524966033</v>
      </c>
      <c r="AC103" s="43">
        <f t="shared" si="30"/>
        <v>0.265152640964674</v>
      </c>
      <c r="AD103" s="44">
        <f t="shared" si="30"/>
        <v>-6.19993524966033</v>
      </c>
    </row>
    <row r="104" ht="15.75" spans="5:30">
      <c r="E104" s="45">
        <f t="shared" ref="E104" si="50">E103+1</f>
        <v>99</v>
      </c>
      <c r="F104" s="46"/>
      <c r="G104" s="47">
        <f t="shared" si="31"/>
        <v>0.282608695652174</v>
      </c>
      <c r="H104" s="47" t="str">
        <f t="shared" si="41"/>
        <v>4</v>
      </c>
      <c r="I104" s="47">
        <f t="shared" si="42"/>
        <v>0.0434782608695652</v>
      </c>
      <c r="J104" s="48">
        <f t="shared" si="32"/>
        <v>0</v>
      </c>
      <c r="K104" s="48">
        <f t="shared" si="33"/>
        <v>1</v>
      </c>
      <c r="L104" s="47">
        <f t="shared" si="43"/>
        <v>0</v>
      </c>
      <c r="M104" s="47">
        <f t="shared" si="44"/>
        <v>0</v>
      </c>
      <c r="N104" s="47">
        <f t="shared" si="45"/>
        <v>6.5</v>
      </c>
      <c r="O104" s="47">
        <f t="shared" si="46"/>
        <v>-0.282608695652174</v>
      </c>
      <c r="P104" s="47">
        <f t="shared" si="47"/>
        <v>6.21739130434783</v>
      </c>
      <c r="Q104" s="47">
        <f t="shared" si="48"/>
        <v>282.608695652174</v>
      </c>
      <c r="R104" s="49">
        <f t="shared" si="34"/>
        <v>268.478260869565</v>
      </c>
      <c r="S104" s="50">
        <f t="shared" si="49"/>
        <v>11</v>
      </c>
      <c r="U104" s="51">
        <f t="shared" si="35"/>
        <v>17.4560546875</v>
      </c>
      <c r="V104" s="52">
        <f t="shared" si="36"/>
        <v>0.265152640964674</v>
      </c>
      <c r="W104" s="53">
        <f t="shared" si="37"/>
        <v>0.300064750339674</v>
      </c>
      <c r="X104" s="54">
        <f t="shared" si="38"/>
        <v>-0.0174560546875</v>
      </c>
      <c r="Y104" s="55">
        <f t="shared" si="39"/>
        <v>0.0174560546875</v>
      </c>
      <c r="AA104" s="56">
        <f t="shared" si="30"/>
        <v>0.265152640964674</v>
      </c>
      <c r="AB104" s="57">
        <f t="shared" si="30"/>
        <v>-6.19993524966033</v>
      </c>
      <c r="AC104" s="57">
        <f t="shared" si="30"/>
        <v>0.265152640964674</v>
      </c>
      <c r="AD104" s="58">
        <f t="shared" si="30"/>
        <v>-6.19993524966033</v>
      </c>
    </row>
  </sheetData>
  <sheetProtection algorithmName="SHA-512" hashValue="a5dYipUuIBVrPUEr50+kMiPmjbS4eT0eJds1lQIdTCaEcVLPq8mdzyYWUzdyHNfyEeXDb31BqcBrH6I0nFKfKg==" saltValue="FnlFQ0YR0pLYAqu0XUfngg==" spinCount="100000" sheet="1" objects="1" scenarios="1"/>
  <conditionalFormatting sqref="S5:S104">
    <cfRule type="cellIs" dxfId="0" priority="14" operator="lessThan">
      <formula>$C$12</formula>
    </cfRule>
  </conditionalFormatting>
  <conditionalFormatting sqref="AA5:AA104">
    <cfRule type="cellIs" priority="4" operator="lessThanOrEqual">
      <formula>0</formula>
    </cfRule>
  </conditionalFormatting>
  <conditionalFormatting sqref="AB5:AB104">
    <cfRule type="cellIs" priority="3" operator="greaterThanOrEqual">
      <formula>0</formula>
    </cfRule>
  </conditionalFormatting>
  <conditionalFormatting sqref="AC5:AC104">
    <cfRule type="cellIs" priority="2" operator="lessThanOrEqual">
      <formula>0</formula>
    </cfRule>
  </conditionalFormatting>
  <conditionalFormatting sqref="AD5:AD104">
    <cfRule type="cellIs" priority="1" operator="greaterThanOrEqual">
      <formula>0</formula>
    </cfRule>
  </conditionalFormatting>
  <dataValidations count="1">
    <dataValidation type="list" allowBlank="1" showInputMessage="1" showErrorMessage="1" promptTitle="Options" sqref="C7">
      <formula1>"126.33 - 179, 189.5 - 255, 252.67 - 340, 379 - 510, 758 - 1020"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</cp:lastModifiedBy>
  <dcterms:created xsi:type="dcterms:W3CDTF">2006-09-13T11:21:00Z</dcterms:created>
  <dcterms:modified xsi:type="dcterms:W3CDTF">2020-12-05T02:00:37Z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