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+xml"/>
  <Override PartName="/xl/charts/chart43.xml" ContentType="application/vnd.openxmlformats-officedocument.drawingml.chart+xml"/>
  <Override PartName="/xl/drawings/drawing1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9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0.xml" ContentType="application/vnd.openxmlformats-officedocument.drawing+xml"/>
  <Override PartName="/xl/charts/chart50.xml" ContentType="application/vnd.openxmlformats-officedocument.drawingml.chart+xml"/>
  <Override PartName="/xl/drawings/drawing2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2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3.xml" ContentType="application/vnd.openxmlformats-officedocument.drawing+xml"/>
  <Override PartName="/xl/charts/chart57.xml" ContentType="application/vnd.openxmlformats-officedocument.drawingml.chart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/Documents/Northeastern/ALY_6050/Week 1/"/>
    </mc:Choice>
  </mc:AlternateContent>
  <xr:revisionPtr revIDLastSave="0" documentId="13_ncr:1_{95AC509D-20EB-C848-89E7-D397F95F97C8}" xr6:coauthVersionLast="37" xr6:coauthVersionMax="37" xr10:uidLastSave="{00000000-0000-0000-0000-000000000000}"/>
  <bookViews>
    <workbookView xWindow="3220" yWindow="460" windowWidth="28040" windowHeight="17440" xr2:uid="{F876DFAF-07CD-7D48-B329-49684A75FE26}"/>
  </bookViews>
  <sheets>
    <sheet name="Customer Support Survey " sheetId="1" r:id="rId1"/>
    <sheet name="Engineer Descriptve Statistics" sheetId="2" r:id="rId2"/>
    <sheet name="Engineer Dstats Formulas" sheetId="8" r:id="rId3"/>
    <sheet name="Resolu Days DescriptveStat" sheetId="6" r:id="rId4"/>
    <sheet name="Resolu Days Dstat Formulas" sheetId="9" r:id="rId5"/>
    <sheet name="Response Time DStats " sheetId="10" r:id="rId6"/>
    <sheet name="Response Time DStats Formulas" sheetId="11" r:id="rId7"/>
    <sheet name="Q1 DStats " sheetId="12" r:id="rId8"/>
    <sheet name="Q1 Dot Scale" sheetId="24" r:id="rId9"/>
    <sheet name="Q1 DStats Formulas" sheetId="13" r:id="rId10"/>
    <sheet name="Q2 DStats" sheetId="14" r:id="rId11"/>
    <sheet name="Q2 Dot Scale" sheetId="25" r:id="rId12"/>
    <sheet name="Q2 DStats Formulas" sheetId="15" r:id="rId13"/>
    <sheet name="Q3 DStats" sheetId="16" r:id="rId14"/>
    <sheet name="Q3 Dot Scale" sheetId="26" r:id="rId15"/>
    <sheet name="Q3 DStats Formulas" sheetId="17" r:id="rId16"/>
    <sheet name="Q4 DStats" sheetId="18" r:id="rId17"/>
    <sheet name="Q4 Dot Scale" sheetId="27" r:id="rId18"/>
    <sheet name="Q4 DStats Formulas" sheetId="19" r:id="rId19"/>
    <sheet name="Q5 DStats" sheetId="20" r:id="rId20"/>
    <sheet name="Q5 Dot Scale" sheetId="28" r:id="rId21"/>
    <sheet name="Q5 DStats Formulas" sheetId="21" r:id="rId22"/>
    <sheet name="Q6 DStats" sheetId="22" r:id="rId23"/>
    <sheet name="Q6 Dot Scale" sheetId="29" r:id="rId24"/>
    <sheet name="Q6 DStats Formulas" sheetId="23" r:id="rId25"/>
  </sheets>
  <externalReferences>
    <externalReference r:id="rId2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9" l="1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3" i="29"/>
  <c r="B2" i="29"/>
  <c r="C15" i="29"/>
  <c r="F31" i="29" s="1"/>
  <c r="H8" i="29"/>
  <c r="H9" i="29" s="1"/>
  <c r="C7" i="29"/>
  <c r="C6" i="29"/>
  <c r="F28" i="29" s="1"/>
  <c r="C4" i="29"/>
  <c r="H3" i="29"/>
  <c r="H4" i="29" s="1"/>
  <c r="G5" i="29" s="1"/>
  <c r="C3" i="29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3" i="28"/>
  <c r="B2" i="28"/>
  <c r="C15" i="28"/>
  <c r="F31" i="28" s="1"/>
  <c r="H8" i="28"/>
  <c r="H9" i="28" s="1"/>
  <c r="C7" i="28"/>
  <c r="C6" i="28"/>
  <c r="F28" i="28" s="1"/>
  <c r="C4" i="28"/>
  <c r="H3" i="28"/>
  <c r="H4" i="28" s="1"/>
  <c r="C3" i="28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3" i="27"/>
  <c r="B2" i="27"/>
  <c r="C15" i="27"/>
  <c r="F31" i="27" s="1"/>
  <c r="H8" i="27"/>
  <c r="H9" i="27" s="1"/>
  <c r="C7" i="27"/>
  <c r="C6" i="27"/>
  <c r="F28" i="27" s="1"/>
  <c r="C4" i="27"/>
  <c r="H3" i="27"/>
  <c r="H4" i="27" s="1"/>
  <c r="C3" i="27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3" i="26"/>
  <c r="B2" i="26"/>
  <c r="C15" i="26"/>
  <c r="F31" i="26" s="1"/>
  <c r="H8" i="26"/>
  <c r="H9" i="26" s="1"/>
  <c r="C7" i="26"/>
  <c r="C6" i="26"/>
  <c r="F28" i="26" s="1"/>
  <c r="C4" i="26"/>
  <c r="H3" i="26"/>
  <c r="H4" i="26" s="1"/>
  <c r="C3" i="26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3" i="25"/>
  <c r="B2" i="25"/>
  <c r="C15" i="25"/>
  <c r="F31" i="25" s="1"/>
  <c r="H8" i="25"/>
  <c r="H9" i="25" s="1"/>
  <c r="C7" i="25"/>
  <c r="C6" i="25"/>
  <c r="F28" i="25" s="1"/>
  <c r="C4" i="25"/>
  <c r="H3" i="25"/>
  <c r="H4" i="25" s="1"/>
  <c r="C3" i="25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3" i="24"/>
  <c r="B2" i="24"/>
  <c r="C15" i="24"/>
  <c r="F31" i="24" s="1"/>
  <c r="H8" i="24"/>
  <c r="H9" i="24" s="1"/>
  <c r="C7" i="24"/>
  <c r="C6" i="24"/>
  <c r="F28" i="24" s="1"/>
  <c r="C4" i="24"/>
  <c r="H3" i="24"/>
  <c r="H4" i="24" s="1"/>
  <c r="C3" i="24"/>
  <c r="I36" i="22"/>
  <c r="I33" i="22"/>
  <c r="B46" i="23"/>
  <c r="B45" i="23"/>
  <c r="B44" i="23"/>
  <c r="D43" i="23"/>
  <c r="B43" i="23"/>
  <c r="B42" i="23"/>
  <c r="B41" i="23"/>
  <c r="B40" i="23"/>
  <c r="B39" i="23"/>
  <c r="B38" i="23"/>
  <c r="B37" i="23"/>
  <c r="B36" i="23"/>
  <c r="D35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O20" i="23"/>
  <c r="B20" i="23"/>
  <c r="O19" i="23"/>
  <c r="B19" i="23"/>
  <c r="O18" i="23"/>
  <c r="B18" i="23"/>
  <c r="O17" i="23"/>
  <c r="B17" i="23"/>
  <c r="O16" i="23"/>
  <c r="D16" i="23"/>
  <c r="B16" i="23"/>
  <c r="O15" i="23"/>
  <c r="B15" i="23"/>
  <c r="O14" i="23"/>
  <c r="K14" i="23"/>
  <c r="B14" i="23"/>
  <c r="O13" i="23"/>
  <c r="K13" i="23"/>
  <c r="B13" i="23"/>
  <c r="O12" i="23"/>
  <c r="B12" i="23"/>
  <c r="K11" i="23"/>
  <c r="B11" i="23"/>
  <c r="K10" i="23"/>
  <c r="D10" i="23"/>
  <c r="B10" i="23"/>
  <c r="B9" i="23"/>
  <c r="B8" i="23"/>
  <c r="N7" i="23"/>
  <c r="K7" i="23"/>
  <c r="B7" i="23"/>
  <c r="N6" i="23"/>
  <c r="K6" i="23"/>
  <c r="B6" i="23"/>
  <c r="N5" i="23"/>
  <c r="K5" i="23"/>
  <c r="F38" i="23" s="1"/>
  <c r="G38" i="23" s="1"/>
  <c r="B5" i="23"/>
  <c r="K4" i="23"/>
  <c r="K9" i="23" s="1"/>
  <c r="C4" i="23"/>
  <c r="C5" i="23" s="1"/>
  <c r="C6" i="23" s="1"/>
  <c r="C7" i="23" s="1"/>
  <c r="C8" i="23" s="1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26" i="23" s="1"/>
  <c r="C27" i="23" s="1"/>
  <c r="C28" i="23" s="1"/>
  <c r="C29" i="23" s="1"/>
  <c r="C30" i="23" s="1"/>
  <c r="C31" i="23" s="1"/>
  <c r="C32" i="23" s="1"/>
  <c r="C33" i="23" s="1"/>
  <c r="C34" i="23" s="1"/>
  <c r="C35" i="23" s="1"/>
  <c r="C36" i="23" s="1"/>
  <c r="C37" i="23" s="1"/>
  <c r="C38" i="23" s="1"/>
  <c r="C39" i="23" s="1"/>
  <c r="C40" i="23" s="1"/>
  <c r="C41" i="23" s="1"/>
  <c r="C42" i="23" s="1"/>
  <c r="C43" i="23" s="1"/>
  <c r="C44" i="23" s="1"/>
  <c r="C45" i="23" s="1"/>
  <c r="C46" i="23" s="1"/>
  <c r="I33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B4" i="23"/>
  <c r="K3" i="23"/>
  <c r="N4" i="23" s="1"/>
  <c r="D3" i="23"/>
  <c r="E3" i="23" s="1"/>
  <c r="C3" i="23"/>
  <c r="B3" i="23"/>
  <c r="K2" i="23"/>
  <c r="D44" i="23" s="1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O20" i="22"/>
  <c r="B20" i="22"/>
  <c r="O19" i="22"/>
  <c r="B19" i="22"/>
  <c r="O18" i="22"/>
  <c r="B18" i="22"/>
  <c r="O17" i="22"/>
  <c r="B17" i="22"/>
  <c r="O16" i="22"/>
  <c r="B16" i="22"/>
  <c r="O15" i="22"/>
  <c r="B15" i="22"/>
  <c r="O14" i="22"/>
  <c r="K14" i="22"/>
  <c r="B14" i="22"/>
  <c r="O13" i="22"/>
  <c r="K13" i="22"/>
  <c r="B13" i="22"/>
  <c r="O12" i="22"/>
  <c r="D12" i="22"/>
  <c r="B12" i="22"/>
  <c r="K11" i="22"/>
  <c r="B11" i="22"/>
  <c r="K10" i="22"/>
  <c r="B10" i="22"/>
  <c r="B9" i="22"/>
  <c r="B8" i="22"/>
  <c r="N7" i="22"/>
  <c r="K7" i="22"/>
  <c r="B7" i="22"/>
  <c r="N6" i="22"/>
  <c r="K6" i="22"/>
  <c r="B6" i="22"/>
  <c r="N5" i="22"/>
  <c r="K5" i="22"/>
  <c r="B5" i="22"/>
  <c r="K4" i="22"/>
  <c r="K9" i="22" s="1"/>
  <c r="B4" i="22"/>
  <c r="K3" i="22"/>
  <c r="N4" i="22" s="1"/>
  <c r="C3" i="22"/>
  <c r="C4" i="22" s="1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I35" i="22" s="1"/>
  <c r="I37" i="22" s="1"/>
  <c r="I38" i="22" s="1"/>
  <c r="I39" i="22" s="1"/>
  <c r="I40" i="22" s="1"/>
  <c r="I41" i="22" s="1"/>
  <c r="I42" i="22" s="1"/>
  <c r="I43" i="22" s="1"/>
  <c r="I44" i="22" s="1"/>
  <c r="B3" i="22"/>
  <c r="K2" i="22"/>
  <c r="D44" i="22" s="1"/>
  <c r="B46" i="21"/>
  <c r="B45" i="21"/>
  <c r="B44" i="21"/>
  <c r="D43" i="21"/>
  <c r="B43" i="21"/>
  <c r="D42" i="21"/>
  <c r="B42" i="21"/>
  <c r="B41" i="21"/>
  <c r="B40" i="21"/>
  <c r="B39" i="21"/>
  <c r="B38" i="21"/>
  <c r="B37" i="21"/>
  <c r="B36" i="21"/>
  <c r="D35" i="21"/>
  <c r="B35" i="21"/>
  <c r="B34" i="21"/>
  <c r="B33" i="21"/>
  <c r="B32" i="21"/>
  <c r="B31" i="21"/>
  <c r="D30" i="21"/>
  <c r="B30" i="21"/>
  <c r="B29" i="21"/>
  <c r="B28" i="21"/>
  <c r="B27" i="21"/>
  <c r="D26" i="21"/>
  <c r="B26" i="21"/>
  <c r="B25" i="21"/>
  <c r="B24" i="21"/>
  <c r="B23" i="21"/>
  <c r="D22" i="21"/>
  <c r="B22" i="21"/>
  <c r="B21" i="21"/>
  <c r="O20" i="21"/>
  <c r="B20" i="21"/>
  <c r="O19" i="21"/>
  <c r="B19" i="21"/>
  <c r="O18" i="21"/>
  <c r="B18" i="21"/>
  <c r="O17" i="21"/>
  <c r="B17" i="21"/>
  <c r="O16" i="21"/>
  <c r="D16" i="21"/>
  <c r="B16" i="21"/>
  <c r="O15" i="21"/>
  <c r="D15" i="21"/>
  <c r="B15" i="21"/>
  <c r="O14" i="21"/>
  <c r="K14" i="21"/>
  <c r="D14" i="21"/>
  <c r="B14" i="21"/>
  <c r="O13" i="21"/>
  <c r="K13" i="21"/>
  <c r="D13" i="21"/>
  <c r="B13" i="21"/>
  <c r="O12" i="21"/>
  <c r="D12" i="21"/>
  <c r="B12" i="21"/>
  <c r="K11" i="21"/>
  <c r="B11" i="21"/>
  <c r="K10" i="21"/>
  <c r="B10" i="21"/>
  <c r="B9" i="21"/>
  <c r="B8" i="21"/>
  <c r="N7" i="21"/>
  <c r="K7" i="21"/>
  <c r="B7" i="21"/>
  <c r="N6" i="21"/>
  <c r="K6" i="21"/>
  <c r="B6" i="21"/>
  <c r="N5" i="21"/>
  <c r="K5" i="21"/>
  <c r="F38" i="21" s="1"/>
  <c r="G38" i="21" s="1"/>
  <c r="B5" i="21"/>
  <c r="K4" i="21"/>
  <c r="K8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I33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B4" i="21"/>
  <c r="K3" i="21"/>
  <c r="N4" i="21" s="1"/>
  <c r="D3" i="21"/>
  <c r="E3" i="21" s="1"/>
  <c r="C3" i="21"/>
  <c r="B3" i="21"/>
  <c r="K2" i="21"/>
  <c r="D44" i="21" s="1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O20" i="20"/>
  <c r="B20" i="20"/>
  <c r="O19" i="20"/>
  <c r="B19" i="20"/>
  <c r="O18" i="20"/>
  <c r="B18" i="20"/>
  <c r="O17" i="20"/>
  <c r="B17" i="20"/>
  <c r="O16" i="20"/>
  <c r="B16" i="20"/>
  <c r="O15" i="20"/>
  <c r="B15" i="20"/>
  <c r="O14" i="20"/>
  <c r="K14" i="20"/>
  <c r="B14" i="20"/>
  <c r="O13" i="20"/>
  <c r="K13" i="20"/>
  <c r="B13" i="20"/>
  <c r="O12" i="20"/>
  <c r="D12" i="20"/>
  <c r="B12" i="20"/>
  <c r="K11" i="20"/>
  <c r="B11" i="20"/>
  <c r="K10" i="20"/>
  <c r="B10" i="20"/>
  <c r="B9" i="20"/>
  <c r="B8" i="20"/>
  <c r="N7" i="20"/>
  <c r="K7" i="20"/>
  <c r="B7" i="20"/>
  <c r="N6" i="20"/>
  <c r="K6" i="20"/>
  <c r="B6" i="20"/>
  <c r="N5" i="20"/>
  <c r="K5" i="20"/>
  <c r="F38" i="20" s="1"/>
  <c r="B5" i="20"/>
  <c r="K4" i="20"/>
  <c r="K8" i="20" s="1"/>
  <c r="B4" i="20"/>
  <c r="K3" i="20"/>
  <c r="N4" i="20" s="1"/>
  <c r="C3" i="20"/>
  <c r="C4" i="20" s="1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I33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B3" i="20"/>
  <c r="K2" i="20"/>
  <c r="D44" i="20" s="1"/>
  <c r="B46" i="19"/>
  <c r="B45" i="19"/>
  <c r="B44" i="19"/>
  <c r="D43" i="19"/>
  <c r="B43" i="19"/>
  <c r="D42" i="19"/>
  <c r="B42" i="19"/>
  <c r="B41" i="19"/>
  <c r="B40" i="19"/>
  <c r="B39" i="19"/>
  <c r="B38" i="19"/>
  <c r="B37" i="19"/>
  <c r="B36" i="19"/>
  <c r="D35" i="19"/>
  <c r="B35" i="19"/>
  <c r="B34" i="19"/>
  <c r="B33" i="19"/>
  <c r="B32" i="19"/>
  <c r="B31" i="19"/>
  <c r="D30" i="19"/>
  <c r="B30" i="19"/>
  <c r="B29" i="19"/>
  <c r="B28" i="19"/>
  <c r="B27" i="19"/>
  <c r="D26" i="19"/>
  <c r="B26" i="19"/>
  <c r="B25" i="19"/>
  <c r="B24" i="19"/>
  <c r="B23" i="19"/>
  <c r="D22" i="19"/>
  <c r="B22" i="19"/>
  <c r="B21" i="19"/>
  <c r="O20" i="19"/>
  <c r="B20" i="19"/>
  <c r="O19" i="19"/>
  <c r="B19" i="19"/>
  <c r="O18" i="19"/>
  <c r="B18" i="19"/>
  <c r="O17" i="19"/>
  <c r="B17" i="19"/>
  <c r="O16" i="19"/>
  <c r="D16" i="19"/>
  <c r="B16" i="19"/>
  <c r="O15" i="19"/>
  <c r="D15" i="19"/>
  <c r="B15" i="19"/>
  <c r="O14" i="19"/>
  <c r="K14" i="19"/>
  <c r="D14" i="19"/>
  <c r="B14" i="19"/>
  <c r="O13" i="19"/>
  <c r="K13" i="19"/>
  <c r="D13" i="19"/>
  <c r="B13" i="19"/>
  <c r="O12" i="19"/>
  <c r="D12" i="19"/>
  <c r="B12" i="19"/>
  <c r="K11" i="19"/>
  <c r="B11" i="19"/>
  <c r="K10" i="19"/>
  <c r="D10" i="19"/>
  <c r="B10" i="19"/>
  <c r="B9" i="19"/>
  <c r="B8" i="19"/>
  <c r="N7" i="19"/>
  <c r="K7" i="19"/>
  <c r="B7" i="19"/>
  <c r="N6" i="19"/>
  <c r="K6" i="19"/>
  <c r="B6" i="19"/>
  <c r="N5" i="19"/>
  <c r="K5" i="19"/>
  <c r="F38" i="19" s="1"/>
  <c r="G38" i="19" s="1"/>
  <c r="B5" i="19"/>
  <c r="K4" i="19"/>
  <c r="K8" i="19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I33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B4" i="19"/>
  <c r="K3" i="19"/>
  <c r="N4" i="19" s="1"/>
  <c r="D3" i="19"/>
  <c r="E3" i="19" s="1"/>
  <c r="C3" i="19"/>
  <c r="B3" i="19"/>
  <c r="K2" i="19"/>
  <c r="D44" i="19" s="1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D22" i="18"/>
  <c r="B22" i="18"/>
  <c r="B21" i="18"/>
  <c r="O20" i="18"/>
  <c r="B20" i="18"/>
  <c r="O19" i="18"/>
  <c r="B19" i="18"/>
  <c r="O18" i="18"/>
  <c r="B18" i="18"/>
  <c r="O17" i="18"/>
  <c r="B17" i="18"/>
  <c r="O16" i="18"/>
  <c r="B16" i="18"/>
  <c r="O15" i="18"/>
  <c r="B15" i="18"/>
  <c r="O14" i="18"/>
  <c r="K14" i="18"/>
  <c r="B14" i="18"/>
  <c r="O13" i="18"/>
  <c r="K13" i="18"/>
  <c r="B13" i="18"/>
  <c r="O12" i="18"/>
  <c r="D12" i="18"/>
  <c r="B12" i="18"/>
  <c r="K11" i="18"/>
  <c r="B11" i="18"/>
  <c r="K10" i="18"/>
  <c r="B10" i="18"/>
  <c r="B9" i="18"/>
  <c r="B8" i="18"/>
  <c r="N7" i="18"/>
  <c r="K7" i="18"/>
  <c r="B7" i="18"/>
  <c r="N6" i="18"/>
  <c r="K6" i="18"/>
  <c r="B6" i="18"/>
  <c r="N5" i="18"/>
  <c r="K5" i="18"/>
  <c r="F38" i="18" s="1"/>
  <c r="B5" i="18"/>
  <c r="K4" i="18"/>
  <c r="K8" i="18" s="1"/>
  <c r="B4" i="18"/>
  <c r="K3" i="18"/>
  <c r="N4" i="18" s="1"/>
  <c r="D3" i="18"/>
  <c r="E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I33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B3" i="18"/>
  <c r="K2" i="18"/>
  <c r="D44" i="18" s="1"/>
  <c r="B46" i="17"/>
  <c r="B45" i="17"/>
  <c r="B44" i="17"/>
  <c r="D43" i="17"/>
  <c r="B43" i="17"/>
  <c r="D42" i="17"/>
  <c r="B42" i="17"/>
  <c r="B41" i="17"/>
  <c r="B40" i="17"/>
  <c r="B39" i="17"/>
  <c r="B38" i="17"/>
  <c r="B37" i="17"/>
  <c r="B36" i="17"/>
  <c r="D35" i="17"/>
  <c r="B35" i="17"/>
  <c r="B34" i="17"/>
  <c r="B33" i="17"/>
  <c r="B32" i="17"/>
  <c r="B31" i="17"/>
  <c r="D30" i="17"/>
  <c r="B30" i="17"/>
  <c r="B29" i="17"/>
  <c r="B28" i="17"/>
  <c r="B27" i="17"/>
  <c r="D26" i="17"/>
  <c r="B26" i="17"/>
  <c r="B25" i="17"/>
  <c r="B24" i="17"/>
  <c r="B23" i="17"/>
  <c r="D22" i="17"/>
  <c r="B22" i="17"/>
  <c r="B21" i="17"/>
  <c r="O20" i="17"/>
  <c r="B20" i="17"/>
  <c r="O19" i="17"/>
  <c r="B19" i="17"/>
  <c r="O18" i="17"/>
  <c r="B18" i="17"/>
  <c r="O17" i="17"/>
  <c r="B17" i="17"/>
  <c r="O16" i="17"/>
  <c r="D16" i="17"/>
  <c r="B16" i="17"/>
  <c r="O15" i="17"/>
  <c r="D15" i="17"/>
  <c r="B15" i="17"/>
  <c r="O14" i="17"/>
  <c r="K14" i="17"/>
  <c r="D14" i="17"/>
  <c r="B14" i="17"/>
  <c r="O13" i="17"/>
  <c r="K13" i="17"/>
  <c r="D13" i="17"/>
  <c r="B13" i="17"/>
  <c r="O12" i="17"/>
  <c r="D12" i="17"/>
  <c r="B12" i="17"/>
  <c r="K11" i="17"/>
  <c r="K12" i="17" s="1"/>
  <c r="B11" i="17"/>
  <c r="K10" i="17"/>
  <c r="B10" i="17"/>
  <c r="B9" i="17"/>
  <c r="B8" i="17"/>
  <c r="N7" i="17"/>
  <c r="K7" i="17"/>
  <c r="B7" i="17"/>
  <c r="N6" i="17"/>
  <c r="K6" i="17"/>
  <c r="B6" i="17"/>
  <c r="N5" i="17"/>
  <c r="K5" i="17"/>
  <c r="F38" i="17" s="1"/>
  <c r="G38" i="17" s="1"/>
  <c r="B5" i="17"/>
  <c r="K4" i="17"/>
  <c r="K8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I33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B4" i="17"/>
  <c r="K3" i="17"/>
  <c r="N4" i="17" s="1"/>
  <c r="E3" i="17"/>
  <c r="D3" i="17"/>
  <c r="C3" i="17"/>
  <c r="B3" i="17"/>
  <c r="K2" i="17"/>
  <c r="D44" i="17" s="1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O20" i="16"/>
  <c r="B20" i="16"/>
  <c r="O19" i="16"/>
  <c r="B19" i="16"/>
  <c r="O18" i="16"/>
  <c r="B18" i="16"/>
  <c r="O17" i="16"/>
  <c r="B17" i="16"/>
  <c r="O16" i="16"/>
  <c r="B16" i="16"/>
  <c r="O15" i="16"/>
  <c r="B15" i="16"/>
  <c r="O14" i="16"/>
  <c r="K14" i="16"/>
  <c r="B14" i="16"/>
  <c r="O13" i="16"/>
  <c r="K13" i="16"/>
  <c r="B13" i="16"/>
  <c r="O12" i="16"/>
  <c r="B12" i="16"/>
  <c r="K11" i="16"/>
  <c r="B11" i="16"/>
  <c r="K10" i="16"/>
  <c r="B10" i="16"/>
  <c r="B9" i="16"/>
  <c r="B8" i="16"/>
  <c r="N7" i="16"/>
  <c r="K7" i="16"/>
  <c r="D7" i="16"/>
  <c r="B7" i="16"/>
  <c r="N6" i="16"/>
  <c r="K6" i="16"/>
  <c r="B6" i="16"/>
  <c r="N5" i="16"/>
  <c r="K5" i="16"/>
  <c r="B5" i="16"/>
  <c r="K4" i="16"/>
  <c r="N8" i="16" s="1"/>
  <c r="B4" i="16"/>
  <c r="K3" i="16"/>
  <c r="N4" i="16" s="1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I33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B3" i="16"/>
  <c r="K2" i="16"/>
  <c r="D44" i="16" s="1"/>
  <c r="B46" i="15"/>
  <c r="B45" i="15"/>
  <c r="B44" i="15"/>
  <c r="D43" i="15"/>
  <c r="B43" i="15"/>
  <c r="D42" i="15"/>
  <c r="B42" i="15"/>
  <c r="B41" i="15"/>
  <c r="B40" i="15"/>
  <c r="D39" i="15"/>
  <c r="B39" i="15"/>
  <c r="B38" i="15"/>
  <c r="D37" i="15"/>
  <c r="B37" i="15"/>
  <c r="B36" i="15"/>
  <c r="D35" i="15"/>
  <c r="B35" i="15"/>
  <c r="B34" i="15"/>
  <c r="B33" i="15"/>
  <c r="B32" i="15"/>
  <c r="B31" i="15"/>
  <c r="D30" i="15"/>
  <c r="B30" i="15"/>
  <c r="B29" i="15"/>
  <c r="B28" i="15"/>
  <c r="B27" i="15"/>
  <c r="D26" i="15"/>
  <c r="B26" i="15"/>
  <c r="B25" i="15"/>
  <c r="B24" i="15"/>
  <c r="B23" i="15"/>
  <c r="D22" i="15"/>
  <c r="B22" i="15"/>
  <c r="B21" i="15"/>
  <c r="O20" i="15"/>
  <c r="D20" i="15"/>
  <c r="B20" i="15"/>
  <c r="O19" i="15"/>
  <c r="B19" i="15"/>
  <c r="O18" i="15"/>
  <c r="D18" i="15"/>
  <c r="B18" i="15"/>
  <c r="O17" i="15"/>
  <c r="B17" i="15"/>
  <c r="O16" i="15"/>
  <c r="D16" i="15"/>
  <c r="B16" i="15"/>
  <c r="O15" i="15"/>
  <c r="D15" i="15"/>
  <c r="B15" i="15"/>
  <c r="O14" i="15"/>
  <c r="K14" i="15"/>
  <c r="D14" i="15"/>
  <c r="B14" i="15"/>
  <c r="O13" i="15"/>
  <c r="K13" i="15"/>
  <c r="D13" i="15"/>
  <c r="B13" i="15"/>
  <c r="O12" i="15"/>
  <c r="D12" i="15"/>
  <c r="B12" i="15"/>
  <c r="K11" i="15"/>
  <c r="K12" i="15" s="1"/>
  <c r="B11" i="15"/>
  <c r="K10" i="15"/>
  <c r="B10" i="15"/>
  <c r="D9" i="15"/>
  <c r="B9" i="15"/>
  <c r="D8" i="15"/>
  <c r="B8" i="15"/>
  <c r="N7" i="15"/>
  <c r="K7" i="15"/>
  <c r="D7" i="15"/>
  <c r="B7" i="15"/>
  <c r="N6" i="15"/>
  <c r="K6" i="15"/>
  <c r="D6" i="15"/>
  <c r="B6" i="15"/>
  <c r="N5" i="15"/>
  <c r="K5" i="15"/>
  <c r="F38" i="15" s="1"/>
  <c r="D5" i="15"/>
  <c r="B5" i="15"/>
  <c r="K4" i="15"/>
  <c r="K9" i="15" s="1"/>
  <c r="D4" i="15"/>
  <c r="B4" i="15"/>
  <c r="K3" i="15"/>
  <c r="N4" i="15" s="1"/>
  <c r="E3" i="15"/>
  <c r="E4" i="15" s="1"/>
  <c r="E5" i="15" s="1"/>
  <c r="E6" i="15" s="1"/>
  <c r="E7" i="15" s="1"/>
  <c r="E8" i="15" s="1"/>
  <c r="E9" i="15" s="1"/>
  <c r="D3" i="15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I33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B3" i="15"/>
  <c r="K2" i="15"/>
  <c r="D44" i="15" s="1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O20" i="14"/>
  <c r="B20" i="14"/>
  <c r="O19" i="14"/>
  <c r="B19" i="14"/>
  <c r="O18" i="14"/>
  <c r="B18" i="14"/>
  <c r="O17" i="14"/>
  <c r="B17" i="14"/>
  <c r="O16" i="14"/>
  <c r="B16" i="14"/>
  <c r="O15" i="14"/>
  <c r="B15" i="14"/>
  <c r="O14" i="14"/>
  <c r="K14" i="14"/>
  <c r="B14" i="14"/>
  <c r="O13" i="14"/>
  <c r="K13" i="14"/>
  <c r="B13" i="14"/>
  <c r="O12" i="14"/>
  <c r="B12" i="14"/>
  <c r="K11" i="14"/>
  <c r="B11" i="14"/>
  <c r="K10" i="14"/>
  <c r="B10" i="14"/>
  <c r="B9" i="14"/>
  <c r="B8" i="14"/>
  <c r="N7" i="14"/>
  <c r="K7" i="14"/>
  <c r="B7" i="14"/>
  <c r="N6" i="14"/>
  <c r="K6" i="14"/>
  <c r="B6" i="14"/>
  <c r="N5" i="14"/>
  <c r="K5" i="14"/>
  <c r="B5" i="14"/>
  <c r="K4" i="14"/>
  <c r="B4" i="14"/>
  <c r="K3" i="14"/>
  <c r="N4" i="14" s="1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I33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B3" i="14"/>
  <c r="K2" i="14"/>
  <c r="D44" i="14" s="1"/>
  <c r="B46" i="13"/>
  <c r="B45" i="13"/>
  <c r="B44" i="13"/>
  <c r="D43" i="13"/>
  <c r="B43" i="13"/>
  <c r="B42" i="13"/>
  <c r="B41" i="13"/>
  <c r="D40" i="13"/>
  <c r="B40" i="13"/>
  <c r="B39" i="13"/>
  <c r="B38" i="13"/>
  <c r="B37" i="13"/>
  <c r="B36" i="13"/>
  <c r="D35" i="13"/>
  <c r="B35" i="13"/>
  <c r="B34" i="13"/>
  <c r="D33" i="13"/>
  <c r="B33" i="13"/>
  <c r="B32" i="13"/>
  <c r="B31" i="13"/>
  <c r="B30" i="13"/>
  <c r="D29" i="13"/>
  <c r="B29" i="13"/>
  <c r="B28" i="13"/>
  <c r="B27" i="13"/>
  <c r="B26" i="13"/>
  <c r="D25" i="13"/>
  <c r="B25" i="13"/>
  <c r="B24" i="13"/>
  <c r="B23" i="13"/>
  <c r="B22" i="13"/>
  <c r="D21" i="13"/>
  <c r="B21" i="13"/>
  <c r="O20" i="13"/>
  <c r="B20" i="13"/>
  <c r="O19" i="13"/>
  <c r="B19" i="13"/>
  <c r="O18" i="13"/>
  <c r="B18" i="13"/>
  <c r="O17" i="13"/>
  <c r="B17" i="13"/>
  <c r="O16" i="13"/>
  <c r="D16" i="13"/>
  <c r="B16" i="13"/>
  <c r="O15" i="13"/>
  <c r="B15" i="13"/>
  <c r="O14" i="13"/>
  <c r="K14" i="13"/>
  <c r="B14" i="13"/>
  <c r="O13" i="13"/>
  <c r="K13" i="13"/>
  <c r="B13" i="13"/>
  <c r="O12" i="13"/>
  <c r="B12" i="13"/>
  <c r="K11" i="13"/>
  <c r="K12" i="13" s="1"/>
  <c r="B11" i="13"/>
  <c r="K10" i="13"/>
  <c r="D10" i="13"/>
  <c r="B10" i="13"/>
  <c r="B9" i="13"/>
  <c r="B8" i="13"/>
  <c r="N7" i="13"/>
  <c r="K7" i="13"/>
  <c r="B7" i="13"/>
  <c r="N6" i="13"/>
  <c r="K6" i="13"/>
  <c r="B6" i="13"/>
  <c r="N5" i="13"/>
  <c r="K5" i="13"/>
  <c r="F38" i="13" s="1"/>
  <c r="B5" i="13"/>
  <c r="K4" i="13"/>
  <c r="N8" i="1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I33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B4" i="13"/>
  <c r="K3" i="13"/>
  <c r="N4" i="13" s="1"/>
  <c r="E3" i="13"/>
  <c r="D3" i="13"/>
  <c r="C3" i="13"/>
  <c r="B3" i="13"/>
  <c r="K2" i="13"/>
  <c r="D44" i="13" s="1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O20" i="12"/>
  <c r="B20" i="12"/>
  <c r="O19" i="12"/>
  <c r="B19" i="12"/>
  <c r="O18" i="12"/>
  <c r="B18" i="12"/>
  <c r="O17" i="12"/>
  <c r="B17" i="12"/>
  <c r="O16" i="12"/>
  <c r="B16" i="12"/>
  <c r="O15" i="12"/>
  <c r="B15" i="12"/>
  <c r="O14" i="12"/>
  <c r="K14" i="12"/>
  <c r="B14" i="12"/>
  <c r="O13" i="12"/>
  <c r="K13" i="12"/>
  <c r="B13" i="12"/>
  <c r="O12" i="12"/>
  <c r="B12" i="12"/>
  <c r="K11" i="12"/>
  <c r="B11" i="12"/>
  <c r="K10" i="12"/>
  <c r="B10" i="12"/>
  <c r="B9" i="12"/>
  <c r="B8" i="12"/>
  <c r="N7" i="12"/>
  <c r="K7" i="12"/>
  <c r="B7" i="12"/>
  <c r="N6" i="12"/>
  <c r="K6" i="12"/>
  <c r="B6" i="12"/>
  <c r="N5" i="12"/>
  <c r="K5" i="12"/>
  <c r="F38" i="12" s="1"/>
  <c r="B5" i="12"/>
  <c r="K4" i="12"/>
  <c r="K9" i="12" s="1"/>
  <c r="B4" i="12"/>
  <c r="K3" i="12"/>
  <c r="N4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I33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B3" i="12"/>
  <c r="K2" i="12"/>
  <c r="D44" i="12" s="1"/>
  <c r="B46" i="11"/>
  <c r="B45" i="11"/>
  <c r="B44" i="11"/>
  <c r="D43" i="11"/>
  <c r="B43" i="11"/>
  <c r="B42" i="11"/>
  <c r="B41" i="11"/>
  <c r="B40" i="11"/>
  <c r="B39" i="11"/>
  <c r="D38" i="11"/>
  <c r="B38" i="11"/>
  <c r="B37" i="11"/>
  <c r="B36" i="11"/>
  <c r="D35" i="11"/>
  <c r="B35" i="11"/>
  <c r="B34" i="11"/>
  <c r="B33" i="11"/>
  <c r="D32" i="11"/>
  <c r="B32" i="11"/>
  <c r="B31" i="11"/>
  <c r="B30" i="11"/>
  <c r="B29" i="11"/>
  <c r="D28" i="11"/>
  <c r="B28" i="11"/>
  <c r="B27" i="11"/>
  <c r="B26" i="11"/>
  <c r="B25" i="11"/>
  <c r="D24" i="11"/>
  <c r="B24" i="11"/>
  <c r="B23" i="11"/>
  <c r="B22" i="11"/>
  <c r="B21" i="11"/>
  <c r="O20" i="11"/>
  <c r="B20" i="11"/>
  <c r="O19" i="11"/>
  <c r="D19" i="11"/>
  <c r="B19" i="11"/>
  <c r="O18" i="11"/>
  <c r="B18" i="11"/>
  <c r="O17" i="11"/>
  <c r="B17" i="11"/>
  <c r="O16" i="11"/>
  <c r="D16" i="11"/>
  <c r="B16" i="11"/>
  <c r="O15" i="11"/>
  <c r="B15" i="11"/>
  <c r="O14" i="11"/>
  <c r="K14" i="11"/>
  <c r="D14" i="11"/>
  <c r="B14" i="11"/>
  <c r="O13" i="11"/>
  <c r="K13" i="11"/>
  <c r="D13" i="11"/>
  <c r="B13" i="11"/>
  <c r="O12" i="11"/>
  <c r="D12" i="11"/>
  <c r="B12" i="11"/>
  <c r="K11" i="11"/>
  <c r="B11" i="11"/>
  <c r="K10" i="11"/>
  <c r="B10" i="11"/>
  <c r="B9" i="11"/>
  <c r="B8" i="11"/>
  <c r="N7" i="11"/>
  <c r="K7" i="11"/>
  <c r="B7" i="11"/>
  <c r="N6" i="11"/>
  <c r="K6" i="11"/>
  <c r="B6" i="11"/>
  <c r="N5" i="11"/>
  <c r="K5" i="11"/>
  <c r="F38" i="11" s="1"/>
  <c r="G38" i="11" s="1"/>
  <c r="B5" i="11"/>
  <c r="K4" i="11"/>
  <c r="K9" i="11" s="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I33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B4" i="11"/>
  <c r="K3" i="11"/>
  <c r="N4" i="11" s="1"/>
  <c r="D3" i="11"/>
  <c r="E3" i="11" s="1"/>
  <c r="C3" i="11"/>
  <c r="B3" i="11"/>
  <c r="K2" i="11"/>
  <c r="D44" i="11" s="1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O20" i="10"/>
  <c r="B20" i="10"/>
  <c r="O19" i="10"/>
  <c r="B19" i="10"/>
  <c r="O18" i="10"/>
  <c r="B18" i="10"/>
  <c r="O17" i="10"/>
  <c r="B17" i="10"/>
  <c r="O16" i="10"/>
  <c r="B16" i="10"/>
  <c r="O15" i="10"/>
  <c r="B15" i="10"/>
  <c r="O14" i="10"/>
  <c r="K14" i="10"/>
  <c r="B14" i="10"/>
  <c r="O13" i="10"/>
  <c r="K13" i="10"/>
  <c r="B13" i="10"/>
  <c r="O12" i="10"/>
  <c r="D12" i="10"/>
  <c r="B12" i="10"/>
  <c r="K11" i="10"/>
  <c r="B11" i="10"/>
  <c r="K10" i="10"/>
  <c r="B10" i="10"/>
  <c r="B9" i="10"/>
  <c r="B8" i="10"/>
  <c r="N7" i="10"/>
  <c r="K7" i="10"/>
  <c r="B7" i="10"/>
  <c r="N6" i="10"/>
  <c r="K6" i="10"/>
  <c r="B6" i="10"/>
  <c r="N5" i="10"/>
  <c r="K5" i="10"/>
  <c r="F38" i="10" s="1"/>
  <c r="G38" i="10" s="1"/>
  <c r="B5" i="10"/>
  <c r="K4" i="10"/>
  <c r="N8" i="10" s="1"/>
  <c r="B4" i="10"/>
  <c r="K3" i="10"/>
  <c r="N4" i="10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I33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B3" i="10"/>
  <c r="K2" i="10"/>
  <c r="D44" i="10" s="1"/>
  <c r="B46" i="9"/>
  <c r="B45" i="9"/>
  <c r="B44" i="9"/>
  <c r="D43" i="9"/>
  <c r="B43" i="9"/>
  <c r="D42" i="9"/>
  <c r="B42" i="9"/>
  <c r="B41" i="9"/>
  <c r="B40" i="9"/>
  <c r="B39" i="9"/>
  <c r="B38" i="9"/>
  <c r="B37" i="9"/>
  <c r="B36" i="9"/>
  <c r="D35" i="9"/>
  <c r="B35" i="9"/>
  <c r="B34" i="9"/>
  <c r="B33" i="9"/>
  <c r="B32" i="9"/>
  <c r="B31" i="9"/>
  <c r="D30" i="9"/>
  <c r="B30" i="9"/>
  <c r="B29" i="9"/>
  <c r="B28" i="9"/>
  <c r="B27" i="9"/>
  <c r="D26" i="9"/>
  <c r="B26" i="9"/>
  <c r="B25" i="9"/>
  <c r="B24" i="9"/>
  <c r="B23" i="9"/>
  <c r="D22" i="9"/>
  <c r="B22" i="9"/>
  <c r="B21" i="9"/>
  <c r="O20" i="9"/>
  <c r="B20" i="9"/>
  <c r="O19" i="9"/>
  <c r="B19" i="9"/>
  <c r="O18" i="9"/>
  <c r="B18" i="9"/>
  <c r="O17" i="9"/>
  <c r="B17" i="9"/>
  <c r="O16" i="9"/>
  <c r="D16" i="9"/>
  <c r="B16" i="9"/>
  <c r="O15" i="9"/>
  <c r="D15" i="9"/>
  <c r="B15" i="9"/>
  <c r="O14" i="9"/>
  <c r="K14" i="9"/>
  <c r="D14" i="9"/>
  <c r="B14" i="9"/>
  <c r="O13" i="9"/>
  <c r="K13" i="9"/>
  <c r="D13" i="9"/>
  <c r="B13" i="9"/>
  <c r="O12" i="9"/>
  <c r="D12" i="9"/>
  <c r="B12" i="9"/>
  <c r="K11" i="9"/>
  <c r="K12" i="9" s="1"/>
  <c r="B11" i="9"/>
  <c r="K10" i="9"/>
  <c r="B10" i="9"/>
  <c r="B9" i="9"/>
  <c r="B8" i="9"/>
  <c r="N7" i="9"/>
  <c r="K7" i="9"/>
  <c r="B7" i="9"/>
  <c r="N6" i="9"/>
  <c r="K6" i="9"/>
  <c r="B6" i="9"/>
  <c r="N5" i="9"/>
  <c r="K5" i="9"/>
  <c r="F38" i="9" s="1"/>
  <c r="G38" i="9" s="1"/>
  <c r="B5" i="9"/>
  <c r="K4" i="9"/>
  <c r="K8" i="9" s="1"/>
  <c r="B4" i="9"/>
  <c r="K3" i="9"/>
  <c r="N4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I33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B3" i="9"/>
  <c r="K2" i="9"/>
  <c r="D44" i="9" s="1"/>
  <c r="B46" i="8"/>
  <c r="B45" i="8"/>
  <c r="B44" i="8"/>
  <c r="D43" i="8"/>
  <c r="B43" i="8"/>
  <c r="D42" i="8"/>
  <c r="B42" i="8"/>
  <c r="B41" i="8"/>
  <c r="B40" i="8"/>
  <c r="B39" i="8"/>
  <c r="B38" i="8"/>
  <c r="B37" i="8"/>
  <c r="B36" i="8"/>
  <c r="D35" i="8"/>
  <c r="B35" i="8"/>
  <c r="B34" i="8"/>
  <c r="B33" i="8"/>
  <c r="B32" i="8"/>
  <c r="B31" i="8"/>
  <c r="D30" i="8"/>
  <c r="B30" i="8"/>
  <c r="B29" i="8"/>
  <c r="B28" i="8"/>
  <c r="B27" i="8"/>
  <c r="D26" i="8"/>
  <c r="B26" i="8"/>
  <c r="B25" i="8"/>
  <c r="B24" i="8"/>
  <c r="B23" i="8"/>
  <c r="D22" i="8"/>
  <c r="B22" i="8"/>
  <c r="B21" i="8"/>
  <c r="O20" i="8"/>
  <c r="B20" i="8"/>
  <c r="O19" i="8"/>
  <c r="B19" i="8"/>
  <c r="O18" i="8"/>
  <c r="B18" i="8"/>
  <c r="O17" i="8"/>
  <c r="B17" i="8"/>
  <c r="O16" i="8"/>
  <c r="D16" i="8"/>
  <c r="B16" i="8"/>
  <c r="O15" i="8"/>
  <c r="D15" i="8"/>
  <c r="B15" i="8"/>
  <c r="O14" i="8"/>
  <c r="K14" i="8"/>
  <c r="D14" i="8"/>
  <c r="B14" i="8"/>
  <c r="O13" i="8"/>
  <c r="K13" i="8"/>
  <c r="D13" i="8"/>
  <c r="B13" i="8"/>
  <c r="O12" i="8"/>
  <c r="D12" i="8"/>
  <c r="B12" i="8"/>
  <c r="K11" i="8"/>
  <c r="B11" i="8"/>
  <c r="K10" i="8"/>
  <c r="B10" i="8"/>
  <c r="B9" i="8"/>
  <c r="B8" i="8"/>
  <c r="N7" i="8"/>
  <c r="K7" i="8"/>
  <c r="B7" i="8"/>
  <c r="N6" i="8"/>
  <c r="K6" i="8"/>
  <c r="B6" i="8"/>
  <c r="N5" i="8"/>
  <c r="K5" i="8"/>
  <c r="F38" i="8" s="1"/>
  <c r="B5" i="8"/>
  <c r="K4" i="8"/>
  <c r="K9" i="8" s="1"/>
  <c r="B4" i="8"/>
  <c r="K3" i="8"/>
  <c r="N4" i="8" s="1"/>
  <c r="D3" i="8"/>
  <c r="E3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I33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B3" i="8"/>
  <c r="K2" i="8"/>
  <c r="D44" i="8" s="1"/>
  <c r="I36" i="6"/>
  <c r="I37" i="6"/>
  <c r="I38" i="6" s="1"/>
  <c r="I39" i="6" s="1"/>
  <c r="I40" i="6" s="1"/>
  <c r="I41" i="6" s="1"/>
  <c r="I42" i="6" s="1"/>
  <c r="I43" i="6" s="1"/>
  <c r="I44" i="6" s="1"/>
  <c r="I35" i="6"/>
  <c r="I33" i="6"/>
  <c r="I36" i="2"/>
  <c r="I37" i="2" s="1"/>
  <c r="I38" i="2" s="1"/>
  <c r="I39" i="2" s="1"/>
  <c r="I40" i="2" s="1"/>
  <c r="I41" i="2" s="1"/>
  <c r="I42" i="2" s="1"/>
  <c r="I43" i="2" s="1"/>
  <c r="I44" i="2" s="1"/>
  <c r="I35" i="2"/>
  <c r="I33" i="2"/>
  <c r="G3" i="6"/>
  <c r="F3" i="6"/>
  <c r="E3" i="6"/>
  <c r="D3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B3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O20" i="6"/>
  <c r="B20" i="6"/>
  <c r="O19" i="6"/>
  <c r="B19" i="6"/>
  <c r="O18" i="6"/>
  <c r="B18" i="6"/>
  <c r="O17" i="6"/>
  <c r="B17" i="6"/>
  <c r="O16" i="6"/>
  <c r="B16" i="6"/>
  <c r="O15" i="6"/>
  <c r="B15" i="6"/>
  <c r="O14" i="6"/>
  <c r="K14" i="6"/>
  <c r="B14" i="6"/>
  <c r="O13" i="6"/>
  <c r="K13" i="6"/>
  <c r="B13" i="6"/>
  <c r="O12" i="6"/>
  <c r="B12" i="6"/>
  <c r="K11" i="6"/>
  <c r="B11" i="6"/>
  <c r="K10" i="6"/>
  <c r="B10" i="6"/>
  <c r="B9" i="6"/>
  <c r="B8" i="6"/>
  <c r="N7" i="6"/>
  <c r="K7" i="6"/>
  <c r="B7" i="6"/>
  <c r="N6" i="6"/>
  <c r="K6" i="6"/>
  <c r="B6" i="6"/>
  <c r="N5" i="6"/>
  <c r="K5" i="6"/>
  <c r="F11" i="6" s="1"/>
  <c r="B5" i="6"/>
  <c r="K4" i="6"/>
  <c r="N8" i="6" s="1"/>
  <c r="B4" i="6"/>
  <c r="K3" i="6"/>
  <c r="N4" i="6" s="1"/>
  <c r="K2" i="6"/>
  <c r="D20" i="6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3" i="2"/>
  <c r="D4" i="2"/>
  <c r="D5" i="2"/>
  <c r="D6" i="2"/>
  <c r="D9" i="2"/>
  <c r="D12" i="2"/>
  <c r="D13" i="2"/>
  <c r="D14" i="2"/>
  <c r="D17" i="2"/>
  <c r="D20" i="2"/>
  <c r="D21" i="2"/>
  <c r="D22" i="2"/>
  <c r="D25" i="2"/>
  <c r="D28" i="2"/>
  <c r="D29" i="2"/>
  <c r="D30" i="2"/>
  <c r="D33" i="2"/>
  <c r="D36" i="2"/>
  <c r="D37" i="2"/>
  <c r="D38" i="2"/>
  <c r="D41" i="2"/>
  <c r="D44" i="2"/>
  <c r="D45" i="2"/>
  <c r="D46" i="2"/>
  <c r="K2" i="2"/>
  <c r="D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K14" i="2"/>
  <c r="K13" i="2"/>
  <c r="O13" i="2"/>
  <c r="O14" i="2"/>
  <c r="O15" i="2"/>
  <c r="O16" i="2"/>
  <c r="O17" i="2"/>
  <c r="O18" i="2"/>
  <c r="O19" i="2"/>
  <c r="O20" i="2"/>
  <c r="O12" i="2"/>
  <c r="N5" i="2"/>
  <c r="N6" i="2"/>
  <c r="N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3" i="2"/>
  <c r="K11" i="2"/>
  <c r="K10" i="2"/>
  <c r="K7" i="2"/>
  <c r="K6" i="2"/>
  <c r="K5" i="2"/>
  <c r="K4" i="2"/>
  <c r="N8" i="2" s="1"/>
  <c r="K3" i="2"/>
  <c r="N4" i="2" s="1"/>
  <c r="H5" i="29" l="1"/>
  <c r="H6" i="29" s="1"/>
  <c r="H7" i="29" s="1"/>
  <c r="D15" i="29"/>
  <c r="I5" i="29"/>
  <c r="E15" i="29"/>
  <c r="C24" i="29" s="1"/>
  <c r="C20" i="29"/>
  <c r="C10" i="29"/>
  <c r="C9" i="29"/>
  <c r="F29" i="29" s="1"/>
  <c r="I11" i="29"/>
  <c r="G10" i="29"/>
  <c r="G11" i="29"/>
  <c r="I10" i="29"/>
  <c r="H10" i="29"/>
  <c r="H11" i="29" s="1"/>
  <c r="H12" i="29" s="1"/>
  <c r="F27" i="29"/>
  <c r="C21" i="29"/>
  <c r="C23" i="29"/>
  <c r="G6" i="29"/>
  <c r="C17" i="29"/>
  <c r="I6" i="29"/>
  <c r="C18" i="29"/>
  <c r="D15" i="28"/>
  <c r="C21" i="28" s="1"/>
  <c r="E15" i="28"/>
  <c r="C20" i="28"/>
  <c r="G5" i="28"/>
  <c r="I6" i="28"/>
  <c r="G6" i="28"/>
  <c r="H5" i="28"/>
  <c r="H6" i="28" s="1"/>
  <c r="H7" i="28"/>
  <c r="I5" i="28"/>
  <c r="I11" i="28"/>
  <c r="G11" i="28"/>
  <c r="I10" i="28"/>
  <c r="H10" i="28"/>
  <c r="H11" i="28" s="1"/>
  <c r="H12" i="28" s="1"/>
  <c r="G10" i="28"/>
  <c r="C23" i="28"/>
  <c r="C24" i="28"/>
  <c r="F27" i="28"/>
  <c r="C17" i="28"/>
  <c r="C18" i="28"/>
  <c r="I11" i="27"/>
  <c r="G10" i="27"/>
  <c r="D15" i="27"/>
  <c r="C21" i="27" s="1"/>
  <c r="E15" i="27"/>
  <c r="C23" i="27" s="1"/>
  <c r="C20" i="27"/>
  <c r="G5" i="27"/>
  <c r="I6" i="27"/>
  <c r="I5" i="27"/>
  <c r="H5" i="27"/>
  <c r="H6" i="27" s="1"/>
  <c r="H7" i="27" s="1"/>
  <c r="G6" i="27"/>
  <c r="H10" i="27"/>
  <c r="H11" i="27" s="1"/>
  <c r="H12" i="27" s="1"/>
  <c r="C24" i="27"/>
  <c r="I10" i="27"/>
  <c r="F27" i="27"/>
  <c r="C17" i="27"/>
  <c r="G11" i="27"/>
  <c r="C18" i="27"/>
  <c r="D15" i="26"/>
  <c r="C21" i="26" s="1"/>
  <c r="E15" i="26"/>
  <c r="C23" i="26" s="1"/>
  <c r="C20" i="26"/>
  <c r="G5" i="26"/>
  <c r="I6" i="26"/>
  <c r="H5" i="26"/>
  <c r="H6" i="26" s="1"/>
  <c r="H7" i="26" s="1"/>
  <c r="G6" i="26"/>
  <c r="I5" i="26"/>
  <c r="I11" i="26"/>
  <c r="G10" i="26"/>
  <c r="G11" i="26"/>
  <c r="I10" i="26"/>
  <c r="H10" i="26"/>
  <c r="H11" i="26" s="1"/>
  <c r="H12" i="26" s="1"/>
  <c r="C24" i="26"/>
  <c r="F27" i="26"/>
  <c r="C17" i="26"/>
  <c r="C18" i="26"/>
  <c r="D15" i="25"/>
  <c r="C21" i="25" s="1"/>
  <c r="E15" i="25"/>
  <c r="C23" i="25" s="1"/>
  <c r="G5" i="25"/>
  <c r="H5" i="25"/>
  <c r="H6" i="25" s="1"/>
  <c r="I6" i="25"/>
  <c r="G6" i="25"/>
  <c r="H7" i="25"/>
  <c r="I5" i="25"/>
  <c r="I11" i="25"/>
  <c r="G11" i="25"/>
  <c r="I10" i="25"/>
  <c r="G10" i="25"/>
  <c r="H10" i="25"/>
  <c r="H11" i="25" s="1"/>
  <c r="H12" i="25" s="1"/>
  <c r="C24" i="25"/>
  <c r="F27" i="25"/>
  <c r="C17" i="25"/>
  <c r="C18" i="25"/>
  <c r="G5" i="24"/>
  <c r="I6" i="24"/>
  <c r="G6" i="24"/>
  <c r="I5" i="24"/>
  <c r="H5" i="24"/>
  <c r="H6" i="24" s="1"/>
  <c r="H7" i="24" s="1"/>
  <c r="I11" i="24"/>
  <c r="G11" i="24"/>
  <c r="I10" i="24"/>
  <c r="H10" i="24"/>
  <c r="H11" i="24" s="1"/>
  <c r="H12" i="24" s="1"/>
  <c r="G10" i="24"/>
  <c r="D15" i="24"/>
  <c r="C20" i="24" s="1"/>
  <c r="E15" i="24"/>
  <c r="C23" i="24" s="1"/>
  <c r="C24" i="24"/>
  <c r="F27" i="24"/>
  <c r="C17" i="24"/>
  <c r="C18" i="24"/>
  <c r="K8" i="23"/>
  <c r="N8" i="23"/>
  <c r="D12" i="23"/>
  <c r="D13" i="23"/>
  <c r="D14" i="23"/>
  <c r="D15" i="23"/>
  <c r="F17" i="23"/>
  <c r="G17" i="23" s="1"/>
  <c r="D22" i="23"/>
  <c r="F23" i="23"/>
  <c r="G23" i="23" s="1"/>
  <c r="D26" i="23"/>
  <c r="F27" i="23"/>
  <c r="G27" i="23" s="1"/>
  <c r="D30" i="23"/>
  <c r="F31" i="23"/>
  <c r="G31" i="23" s="1"/>
  <c r="F36" i="23"/>
  <c r="G36" i="23" s="1"/>
  <c r="D42" i="23"/>
  <c r="F44" i="23"/>
  <c r="G44" i="23" s="1"/>
  <c r="F18" i="23"/>
  <c r="G18" i="23" s="1"/>
  <c r="F45" i="23"/>
  <c r="G45" i="23" s="1"/>
  <c r="D11" i="23"/>
  <c r="F16" i="23"/>
  <c r="G16" i="23" s="1"/>
  <c r="D34" i="23"/>
  <c r="F35" i="23"/>
  <c r="G35" i="23" s="1"/>
  <c r="D41" i="23"/>
  <c r="F43" i="23"/>
  <c r="G43" i="23" s="1"/>
  <c r="F12" i="23"/>
  <c r="G12" i="23" s="1"/>
  <c r="F13" i="23"/>
  <c r="G13" i="23" s="1"/>
  <c r="F14" i="23"/>
  <c r="G14" i="23" s="1"/>
  <c r="F15" i="23"/>
  <c r="G15" i="23" s="1"/>
  <c r="D21" i="23"/>
  <c r="F22" i="23"/>
  <c r="G22" i="23" s="1"/>
  <c r="D25" i="23"/>
  <c r="F26" i="23"/>
  <c r="G26" i="23" s="1"/>
  <c r="D29" i="23"/>
  <c r="F30" i="23"/>
  <c r="G30" i="23" s="1"/>
  <c r="D33" i="23"/>
  <c r="D40" i="23"/>
  <c r="F42" i="23"/>
  <c r="G42" i="23" s="1"/>
  <c r="D4" i="23"/>
  <c r="E4" i="23" s="1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D5" i="23"/>
  <c r="D6" i="23"/>
  <c r="D7" i="23"/>
  <c r="D8" i="23"/>
  <c r="D9" i="23"/>
  <c r="F11" i="23"/>
  <c r="G11" i="23" s="1"/>
  <c r="D20" i="23"/>
  <c r="F34" i="23"/>
  <c r="G34" i="23" s="1"/>
  <c r="D39" i="23"/>
  <c r="F41" i="23"/>
  <c r="G41" i="23" s="1"/>
  <c r="D46" i="23"/>
  <c r="F10" i="23"/>
  <c r="G10" i="23" s="1"/>
  <c r="K12" i="23"/>
  <c r="D19" i="23"/>
  <c r="F21" i="23"/>
  <c r="G21" i="23" s="1"/>
  <c r="D24" i="23"/>
  <c r="F25" i="23"/>
  <c r="G25" i="23" s="1"/>
  <c r="D28" i="23"/>
  <c r="F29" i="23"/>
  <c r="G29" i="23" s="1"/>
  <c r="D32" i="23"/>
  <c r="F33" i="23"/>
  <c r="G33" i="23" s="1"/>
  <c r="D38" i="23"/>
  <c r="F40" i="23"/>
  <c r="G40" i="23" s="1"/>
  <c r="F4" i="23"/>
  <c r="G4" i="23" s="1"/>
  <c r="F5" i="23"/>
  <c r="G5" i="23" s="1"/>
  <c r="F6" i="23"/>
  <c r="G6" i="23" s="1"/>
  <c r="F7" i="23"/>
  <c r="G7" i="23" s="1"/>
  <c r="F8" i="23"/>
  <c r="G8" i="23" s="1"/>
  <c r="F9" i="23"/>
  <c r="G9" i="23" s="1"/>
  <c r="D18" i="23"/>
  <c r="F20" i="23"/>
  <c r="G20" i="23" s="1"/>
  <c r="D37" i="23"/>
  <c r="F39" i="23"/>
  <c r="G39" i="23" s="1"/>
  <c r="D45" i="23"/>
  <c r="F46" i="23"/>
  <c r="G46" i="23" s="1"/>
  <c r="F37" i="23"/>
  <c r="G37" i="23" s="1"/>
  <c r="F3" i="23"/>
  <c r="G3" i="23" s="1"/>
  <c r="D17" i="23"/>
  <c r="F19" i="23"/>
  <c r="G19" i="23" s="1"/>
  <c r="D23" i="23"/>
  <c r="F24" i="23"/>
  <c r="G24" i="23" s="1"/>
  <c r="D27" i="23"/>
  <c r="F28" i="23"/>
  <c r="G28" i="23" s="1"/>
  <c r="D31" i="23"/>
  <c r="F32" i="23"/>
  <c r="G32" i="23" s="1"/>
  <c r="D36" i="23"/>
  <c r="F38" i="22"/>
  <c r="G38" i="22" s="1"/>
  <c r="D22" i="22"/>
  <c r="D35" i="22"/>
  <c r="D42" i="22"/>
  <c r="D13" i="22"/>
  <c r="D15" i="22"/>
  <c r="D3" i="22"/>
  <c r="E3" i="22" s="1"/>
  <c r="D30" i="22"/>
  <c r="D43" i="22"/>
  <c r="D16" i="22"/>
  <c r="D14" i="22"/>
  <c r="D26" i="22"/>
  <c r="K8" i="22"/>
  <c r="F37" i="22"/>
  <c r="G37" i="22" s="1"/>
  <c r="N8" i="22"/>
  <c r="F17" i="22"/>
  <c r="G17" i="22" s="1"/>
  <c r="F23" i="22"/>
  <c r="G23" i="22" s="1"/>
  <c r="F27" i="22"/>
  <c r="G27" i="22" s="1"/>
  <c r="F31" i="22"/>
  <c r="G31" i="22" s="1"/>
  <c r="F36" i="22"/>
  <c r="G36" i="22" s="1"/>
  <c r="F44" i="22"/>
  <c r="G44" i="22" s="1"/>
  <c r="D11" i="22"/>
  <c r="F16" i="22"/>
  <c r="G16" i="22" s="1"/>
  <c r="D34" i="22"/>
  <c r="F35" i="22"/>
  <c r="G35" i="22" s="1"/>
  <c r="D41" i="22"/>
  <c r="F43" i="22"/>
  <c r="G43" i="22" s="1"/>
  <c r="F45" i="22"/>
  <c r="G45" i="22" s="1"/>
  <c r="D10" i="22"/>
  <c r="F12" i="22"/>
  <c r="G12" i="22" s="1"/>
  <c r="F13" i="22"/>
  <c r="G13" i="22" s="1"/>
  <c r="F14" i="22"/>
  <c r="G14" i="22" s="1"/>
  <c r="F15" i="22"/>
  <c r="G15" i="22" s="1"/>
  <c r="D21" i="22"/>
  <c r="F22" i="22"/>
  <c r="G22" i="22" s="1"/>
  <c r="D25" i="22"/>
  <c r="F26" i="22"/>
  <c r="G26" i="22" s="1"/>
  <c r="D29" i="22"/>
  <c r="F30" i="22"/>
  <c r="G30" i="22" s="1"/>
  <c r="D33" i="22"/>
  <c r="D40" i="22"/>
  <c r="F42" i="22"/>
  <c r="G42" i="22" s="1"/>
  <c r="D4" i="22"/>
  <c r="D5" i="22"/>
  <c r="D6" i="22"/>
  <c r="D7" i="22"/>
  <c r="D8" i="22"/>
  <c r="D9" i="22"/>
  <c r="F11" i="22"/>
  <c r="G11" i="22" s="1"/>
  <c r="D20" i="22"/>
  <c r="F34" i="22"/>
  <c r="G34" i="22" s="1"/>
  <c r="D39" i="22"/>
  <c r="F41" i="22"/>
  <c r="G41" i="22" s="1"/>
  <c r="D46" i="22"/>
  <c r="F10" i="22"/>
  <c r="G10" i="22" s="1"/>
  <c r="K12" i="22"/>
  <c r="D19" i="22"/>
  <c r="F21" i="22"/>
  <c r="G21" i="22" s="1"/>
  <c r="D24" i="22"/>
  <c r="F25" i="22"/>
  <c r="G25" i="22" s="1"/>
  <c r="D28" i="22"/>
  <c r="F29" i="22"/>
  <c r="G29" i="22" s="1"/>
  <c r="D32" i="22"/>
  <c r="F33" i="22"/>
  <c r="G33" i="22" s="1"/>
  <c r="D38" i="22"/>
  <c r="F40" i="22"/>
  <c r="G40" i="22" s="1"/>
  <c r="F4" i="22"/>
  <c r="G4" i="22" s="1"/>
  <c r="F5" i="22"/>
  <c r="G5" i="22" s="1"/>
  <c r="F6" i="22"/>
  <c r="G6" i="22" s="1"/>
  <c r="F7" i="22"/>
  <c r="G7" i="22" s="1"/>
  <c r="F8" i="22"/>
  <c r="G8" i="22" s="1"/>
  <c r="F9" i="22"/>
  <c r="G9" i="22" s="1"/>
  <c r="D18" i="22"/>
  <c r="F20" i="22"/>
  <c r="G20" i="22" s="1"/>
  <c r="D37" i="22"/>
  <c r="F39" i="22"/>
  <c r="G39" i="22" s="1"/>
  <c r="D45" i="22"/>
  <c r="F46" i="22"/>
  <c r="G46" i="22" s="1"/>
  <c r="F18" i="22"/>
  <c r="G18" i="22" s="1"/>
  <c r="F3" i="22"/>
  <c r="G3" i="22" s="1"/>
  <c r="D17" i="22"/>
  <c r="F19" i="22"/>
  <c r="G19" i="22" s="1"/>
  <c r="D23" i="22"/>
  <c r="F24" i="22"/>
  <c r="G24" i="22" s="1"/>
  <c r="D27" i="22"/>
  <c r="F28" i="22"/>
  <c r="G28" i="22" s="1"/>
  <c r="D31" i="22"/>
  <c r="F32" i="22"/>
  <c r="G32" i="22" s="1"/>
  <c r="D36" i="22"/>
  <c r="D11" i="21"/>
  <c r="F16" i="21"/>
  <c r="G16" i="21" s="1"/>
  <c r="D34" i="21"/>
  <c r="F35" i="21"/>
  <c r="G35" i="21" s="1"/>
  <c r="D41" i="21"/>
  <c r="F43" i="21"/>
  <c r="G43" i="21" s="1"/>
  <c r="N8" i="21"/>
  <c r="F17" i="21"/>
  <c r="G17" i="21" s="1"/>
  <c r="F31" i="21"/>
  <c r="G31" i="21" s="1"/>
  <c r="F36" i="21"/>
  <c r="G36" i="21" s="1"/>
  <c r="F44" i="21"/>
  <c r="G44" i="21" s="1"/>
  <c r="D10" i="21"/>
  <c r="F12" i="21"/>
  <c r="G12" i="21" s="1"/>
  <c r="F13" i="21"/>
  <c r="G13" i="21" s="1"/>
  <c r="F14" i="21"/>
  <c r="G14" i="21" s="1"/>
  <c r="F15" i="21"/>
  <c r="G15" i="21" s="1"/>
  <c r="D21" i="21"/>
  <c r="F22" i="21"/>
  <c r="G22" i="21" s="1"/>
  <c r="D25" i="21"/>
  <c r="F26" i="21"/>
  <c r="G26" i="21" s="1"/>
  <c r="D29" i="21"/>
  <c r="F30" i="21"/>
  <c r="G30" i="21" s="1"/>
  <c r="D33" i="21"/>
  <c r="D40" i="21"/>
  <c r="F42" i="21"/>
  <c r="G42" i="21" s="1"/>
  <c r="K9" i="21"/>
  <c r="F18" i="21"/>
  <c r="G18" i="21" s="1"/>
  <c r="D4" i="21"/>
  <c r="E4" i="21" s="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D5" i="21"/>
  <c r="D6" i="21"/>
  <c r="D7" i="21"/>
  <c r="D8" i="21"/>
  <c r="D9" i="21"/>
  <c r="F11" i="21"/>
  <c r="G11" i="21" s="1"/>
  <c r="D20" i="21"/>
  <c r="F34" i="21"/>
  <c r="G34" i="21" s="1"/>
  <c r="D39" i="21"/>
  <c r="F41" i="21"/>
  <c r="G41" i="21" s="1"/>
  <c r="D46" i="21"/>
  <c r="F10" i="21"/>
  <c r="G10" i="21" s="1"/>
  <c r="K12" i="21"/>
  <c r="D19" i="21"/>
  <c r="F21" i="21"/>
  <c r="G21" i="21" s="1"/>
  <c r="D24" i="21"/>
  <c r="F25" i="21"/>
  <c r="G25" i="21" s="1"/>
  <c r="D28" i="21"/>
  <c r="F29" i="21"/>
  <c r="G29" i="21" s="1"/>
  <c r="D32" i="21"/>
  <c r="F33" i="21"/>
  <c r="G33" i="21" s="1"/>
  <c r="D38" i="21"/>
  <c r="F40" i="21"/>
  <c r="G40" i="21" s="1"/>
  <c r="F37" i="21"/>
  <c r="G37" i="21" s="1"/>
  <c r="F27" i="21"/>
  <c r="G27" i="21" s="1"/>
  <c r="F4" i="21"/>
  <c r="G4" i="21" s="1"/>
  <c r="F5" i="21"/>
  <c r="G5" i="21" s="1"/>
  <c r="F6" i="21"/>
  <c r="G6" i="21" s="1"/>
  <c r="F7" i="21"/>
  <c r="G7" i="21" s="1"/>
  <c r="F8" i="21"/>
  <c r="G8" i="21" s="1"/>
  <c r="F9" i="21"/>
  <c r="G9" i="21" s="1"/>
  <c r="D18" i="21"/>
  <c r="F20" i="21"/>
  <c r="G20" i="21" s="1"/>
  <c r="D37" i="21"/>
  <c r="F39" i="21"/>
  <c r="G39" i="21" s="1"/>
  <c r="D45" i="21"/>
  <c r="F46" i="21"/>
  <c r="G46" i="21" s="1"/>
  <c r="F45" i="21"/>
  <c r="G45" i="21" s="1"/>
  <c r="F23" i="21"/>
  <c r="G23" i="21" s="1"/>
  <c r="F3" i="21"/>
  <c r="G3" i="21" s="1"/>
  <c r="D17" i="21"/>
  <c r="F19" i="21"/>
  <c r="G19" i="21" s="1"/>
  <c r="D23" i="21"/>
  <c r="F24" i="21"/>
  <c r="G24" i="21" s="1"/>
  <c r="D27" i="21"/>
  <c r="F28" i="21"/>
  <c r="G28" i="21" s="1"/>
  <c r="D31" i="21"/>
  <c r="F32" i="21"/>
  <c r="G32" i="21" s="1"/>
  <c r="D36" i="21"/>
  <c r="D3" i="20"/>
  <c r="E3" i="20" s="1"/>
  <c r="D22" i="20"/>
  <c r="D35" i="20"/>
  <c r="D42" i="20"/>
  <c r="D10" i="20"/>
  <c r="D13" i="20"/>
  <c r="D15" i="20"/>
  <c r="G38" i="20"/>
  <c r="D30" i="20"/>
  <c r="D43" i="20"/>
  <c r="D16" i="20"/>
  <c r="D14" i="20"/>
  <c r="D26" i="20"/>
  <c r="K9" i="20"/>
  <c r="F18" i="20"/>
  <c r="G18" i="20" s="1"/>
  <c r="N8" i="20"/>
  <c r="F27" i="20"/>
  <c r="G27" i="20" s="1"/>
  <c r="F31" i="20"/>
  <c r="G31" i="20" s="1"/>
  <c r="F36" i="20"/>
  <c r="G36" i="20" s="1"/>
  <c r="F44" i="20"/>
  <c r="G44" i="20" s="1"/>
  <c r="F23" i="20"/>
  <c r="G23" i="20" s="1"/>
  <c r="D11" i="20"/>
  <c r="F16" i="20"/>
  <c r="G16" i="20" s="1"/>
  <c r="D34" i="20"/>
  <c r="F35" i="20"/>
  <c r="G35" i="20" s="1"/>
  <c r="D41" i="20"/>
  <c r="F43" i="20"/>
  <c r="G43" i="20" s="1"/>
  <c r="F37" i="20"/>
  <c r="G37" i="20" s="1"/>
  <c r="F45" i="20"/>
  <c r="G45" i="20" s="1"/>
  <c r="F12" i="20"/>
  <c r="G12" i="20" s="1"/>
  <c r="F13" i="20"/>
  <c r="G13" i="20" s="1"/>
  <c r="F14" i="20"/>
  <c r="G14" i="20" s="1"/>
  <c r="F15" i="20"/>
  <c r="G15" i="20" s="1"/>
  <c r="D21" i="20"/>
  <c r="F22" i="20"/>
  <c r="G22" i="20" s="1"/>
  <c r="D25" i="20"/>
  <c r="F26" i="20"/>
  <c r="G26" i="20" s="1"/>
  <c r="D29" i="20"/>
  <c r="F30" i="20"/>
  <c r="G30" i="20" s="1"/>
  <c r="D33" i="20"/>
  <c r="D40" i="20"/>
  <c r="F42" i="20"/>
  <c r="G42" i="20" s="1"/>
  <c r="D4" i="20"/>
  <c r="E4" i="20" s="1"/>
  <c r="D5" i="20"/>
  <c r="D6" i="20"/>
  <c r="D7" i="20"/>
  <c r="D8" i="20"/>
  <c r="D9" i="20"/>
  <c r="F11" i="20"/>
  <c r="G11" i="20" s="1"/>
  <c r="D20" i="20"/>
  <c r="F34" i="20"/>
  <c r="G34" i="20" s="1"/>
  <c r="D39" i="20"/>
  <c r="F41" i="20"/>
  <c r="G41" i="20" s="1"/>
  <c r="D46" i="20"/>
  <c r="F10" i="20"/>
  <c r="G10" i="20" s="1"/>
  <c r="K12" i="20"/>
  <c r="D19" i="20"/>
  <c r="F21" i="20"/>
  <c r="G21" i="20" s="1"/>
  <c r="D24" i="20"/>
  <c r="F25" i="20"/>
  <c r="G25" i="20" s="1"/>
  <c r="D28" i="20"/>
  <c r="F29" i="20"/>
  <c r="G29" i="20" s="1"/>
  <c r="D32" i="20"/>
  <c r="F33" i="20"/>
  <c r="G33" i="20" s="1"/>
  <c r="D38" i="20"/>
  <c r="F40" i="20"/>
  <c r="G40" i="20" s="1"/>
  <c r="F4" i="20"/>
  <c r="G4" i="20" s="1"/>
  <c r="F5" i="20"/>
  <c r="G5" i="20" s="1"/>
  <c r="F6" i="20"/>
  <c r="G6" i="20" s="1"/>
  <c r="F7" i="20"/>
  <c r="G7" i="20" s="1"/>
  <c r="F8" i="20"/>
  <c r="G8" i="20" s="1"/>
  <c r="F9" i="20"/>
  <c r="G9" i="20" s="1"/>
  <c r="D18" i="20"/>
  <c r="F20" i="20"/>
  <c r="G20" i="20" s="1"/>
  <c r="D37" i="20"/>
  <c r="F39" i="20"/>
  <c r="G39" i="20" s="1"/>
  <c r="D45" i="20"/>
  <c r="F46" i="20"/>
  <c r="G46" i="20" s="1"/>
  <c r="F17" i="20"/>
  <c r="G17" i="20" s="1"/>
  <c r="F3" i="20"/>
  <c r="G3" i="20" s="1"/>
  <c r="D17" i="20"/>
  <c r="F19" i="20"/>
  <c r="G19" i="20" s="1"/>
  <c r="D23" i="20"/>
  <c r="F24" i="20"/>
  <c r="G24" i="20" s="1"/>
  <c r="D27" i="20"/>
  <c r="F28" i="20"/>
  <c r="G28" i="20" s="1"/>
  <c r="D31" i="20"/>
  <c r="F32" i="20"/>
  <c r="G32" i="20" s="1"/>
  <c r="D36" i="20"/>
  <c r="K9" i="19"/>
  <c r="F18" i="19"/>
  <c r="G18" i="19" s="1"/>
  <c r="F23" i="19"/>
  <c r="G23" i="19" s="1"/>
  <c r="F27" i="19"/>
  <c r="G27" i="19" s="1"/>
  <c r="F31" i="19"/>
  <c r="G31" i="19" s="1"/>
  <c r="F36" i="19"/>
  <c r="G36" i="19" s="1"/>
  <c r="F44" i="19"/>
  <c r="G44" i="19" s="1"/>
  <c r="D11" i="19"/>
  <c r="F16" i="19"/>
  <c r="G16" i="19" s="1"/>
  <c r="D34" i="19"/>
  <c r="F35" i="19"/>
  <c r="G35" i="19" s="1"/>
  <c r="D41" i="19"/>
  <c r="F43" i="19"/>
  <c r="G43" i="19" s="1"/>
  <c r="N8" i="19"/>
  <c r="F17" i="19"/>
  <c r="G17" i="19" s="1"/>
  <c r="F12" i="19"/>
  <c r="G12" i="19" s="1"/>
  <c r="F13" i="19"/>
  <c r="G13" i="19" s="1"/>
  <c r="F14" i="19"/>
  <c r="G14" i="19" s="1"/>
  <c r="F15" i="19"/>
  <c r="G15" i="19" s="1"/>
  <c r="D21" i="19"/>
  <c r="F22" i="19"/>
  <c r="G22" i="19" s="1"/>
  <c r="D25" i="19"/>
  <c r="F26" i="19"/>
  <c r="G26" i="19" s="1"/>
  <c r="D29" i="19"/>
  <c r="F30" i="19"/>
  <c r="G30" i="19" s="1"/>
  <c r="D33" i="19"/>
  <c r="D40" i="19"/>
  <c r="F42" i="19"/>
  <c r="G42" i="19" s="1"/>
  <c r="D4" i="19"/>
  <c r="E4" i="19" s="1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D5" i="19"/>
  <c r="D6" i="19"/>
  <c r="D7" i="19"/>
  <c r="D8" i="19"/>
  <c r="D9" i="19"/>
  <c r="F11" i="19"/>
  <c r="G11" i="19" s="1"/>
  <c r="D20" i="19"/>
  <c r="F34" i="19"/>
  <c r="G34" i="19" s="1"/>
  <c r="D39" i="19"/>
  <c r="F41" i="19"/>
  <c r="G41" i="19" s="1"/>
  <c r="D46" i="19"/>
  <c r="F10" i="19"/>
  <c r="G10" i="19" s="1"/>
  <c r="K12" i="19"/>
  <c r="D19" i="19"/>
  <c r="F21" i="19"/>
  <c r="G21" i="19" s="1"/>
  <c r="D24" i="19"/>
  <c r="F25" i="19"/>
  <c r="G25" i="19" s="1"/>
  <c r="D28" i="19"/>
  <c r="F29" i="19"/>
  <c r="G29" i="19" s="1"/>
  <c r="D32" i="19"/>
  <c r="F33" i="19"/>
  <c r="G33" i="19" s="1"/>
  <c r="D38" i="19"/>
  <c r="F40" i="19"/>
  <c r="G40" i="19" s="1"/>
  <c r="F4" i="19"/>
  <c r="G4" i="19" s="1"/>
  <c r="F5" i="19"/>
  <c r="G5" i="19" s="1"/>
  <c r="F6" i="19"/>
  <c r="G6" i="19" s="1"/>
  <c r="F7" i="19"/>
  <c r="G7" i="19" s="1"/>
  <c r="F8" i="19"/>
  <c r="G8" i="19" s="1"/>
  <c r="F9" i="19"/>
  <c r="G9" i="19" s="1"/>
  <c r="D18" i="19"/>
  <c r="F20" i="19"/>
  <c r="G20" i="19" s="1"/>
  <c r="D37" i="19"/>
  <c r="F39" i="19"/>
  <c r="G39" i="19" s="1"/>
  <c r="D45" i="19"/>
  <c r="F46" i="19"/>
  <c r="G46" i="19" s="1"/>
  <c r="F37" i="19"/>
  <c r="G37" i="19" s="1"/>
  <c r="F45" i="19"/>
  <c r="G45" i="19" s="1"/>
  <c r="F3" i="19"/>
  <c r="G3" i="19" s="1"/>
  <c r="D17" i="19"/>
  <c r="F19" i="19"/>
  <c r="G19" i="19" s="1"/>
  <c r="D23" i="19"/>
  <c r="F24" i="19"/>
  <c r="G24" i="19" s="1"/>
  <c r="D27" i="19"/>
  <c r="F28" i="19"/>
  <c r="G28" i="19" s="1"/>
  <c r="D31" i="19"/>
  <c r="F32" i="19"/>
  <c r="G32" i="19" s="1"/>
  <c r="D36" i="19"/>
  <c r="G38" i="18"/>
  <c r="D35" i="18"/>
  <c r="D42" i="18"/>
  <c r="D10" i="18"/>
  <c r="D13" i="18"/>
  <c r="D15" i="18"/>
  <c r="D30" i="18"/>
  <c r="D43" i="18"/>
  <c r="D16" i="18"/>
  <c r="D14" i="18"/>
  <c r="D26" i="18"/>
  <c r="F17" i="18"/>
  <c r="G17" i="18" s="1"/>
  <c r="D11" i="18"/>
  <c r="F16" i="18"/>
  <c r="G16" i="18" s="1"/>
  <c r="D34" i="18"/>
  <c r="F35" i="18"/>
  <c r="G35" i="18" s="1"/>
  <c r="D41" i="18"/>
  <c r="F43" i="18"/>
  <c r="G43" i="18" s="1"/>
  <c r="K9" i="18"/>
  <c r="F23" i="18"/>
  <c r="G23" i="18" s="1"/>
  <c r="F36" i="18"/>
  <c r="G36" i="18" s="1"/>
  <c r="F12" i="18"/>
  <c r="G12" i="18" s="1"/>
  <c r="F13" i="18"/>
  <c r="G13" i="18" s="1"/>
  <c r="F14" i="18"/>
  <c r="G14" i="18" s="1"/>
  <c r="F15" i="18"/>
  <c r="G15" i="18" s="1"/>
  <c r="D21" i="18"/>
  <c r="F22" i="18"/>
  <c r="G22" i="18" s="1"/>
  <c r="D25" i="18"/>
  <c r="F26" i="18"/>
  <c r="G26" i="18" s="1"/>
  <c r="D29" i="18"/>
  <c r="F30" i="18"/>
  <c r="G30" i="18" s="1"/>
  <c r="D33" i="18"/>
  <c r="D40" i="18"/>
  <c r="F42" i="18"/>
  <c r="G42" i="18" s="1"/>
  <c r="F37" i="18"/>
  <c r="G37" i="18" s="1"/>
  <c r="F27" i="18"/>
  <c r="G27" i="18" s="1"/>
  <c r="F31" i="18"/>
  <c r="G31" i="18" s="1"/>
  <c r="F44" i="18"/>
  <c r="G44" i="18" s="1"/>
  <c r="D4" i="18"/>
  <c r="E4" i="18" s="1"/>
  <c r="D5" i="18"/>
  <c r="D6" i="18"/>
  <c r="D7" i="18"/>
  <c r="D8" i="18"/>
  <c r="D9" i="18"/>
  <c r="F11" i="18"/>
  <c r="G11" i="18" s="1"/>
  <c r="D20" i="18"/>
  <c r="F34" i="18"/>
  <c r="G34" i="18" s="1"/>
  <c r="D39" i="18"/>
  <c r="F41" i="18"/>
  <c r="G41" i="18" s="1"/>
  <c r="D46" i="18"/>
  <c r="N8" i="18"/>
  <c r="F10" i="18"/>
  <c r="G10" i="18" s="1"/>
  <c r="K12" i="18"/>
  <c r="D19" i="18"/>
  <c r="F21" i="18"/>
  <c r="G21" i="18" s="1"/>
  <c r="D24" i="18"/>
  <c r="F25" i="18"/>
  <c r="G25" i="18" s="1"/>
  <c r="D28" i="18"/>
  <c r="F29" i="18"/>
  <c r="G29" i="18" s="1"/>
  <c r="D32" i="18"/>
  <c r="F33" i="18"/>
  <c r="G33" i="18" s="1"/>
  <c r="D38" i="18"/>
  <c r="F40" i="18"/>
  <c r="G40" i="18" s="1"/>
  <c r="F45" i="18"/>
  <c r="G45" i="18" s="1"/>
  <c r="F4" i="18"/>
  <c r="G4" i="18" s="1"/>
  <c r="F5" i="18"/>
  <c r="G5" i="18" s="1"/>
  <c r="F6" i="18"/>
  <c r="G6" i="18" s="1"/>
  <c r="F7" i="18"/>
  <c r="G7" i="18" s="1"/>
  <c r="F8" i="18"/>
  <c r="G8" i="18" s="1"/>
  <c r="F9" i="18"/>
  <c r="G9" i="18" s="1"/>
  <c r="D18" i="18"/>
  <c r="F20" i="18"/>
  <c r="G20" i="18" s="1"/>
  <c r="D37" i="18"/>
  <c r="F39" i="18"/>
  <c r="G39" i="18" s="1"/>
  <c r="D45" i="18"/>
  <c r="F46" i="18"/>
  <c r="G46" i="18" s="1"/>
  <c r="F18" i="18"/>
  <c r="G18" i="18" s="1"/>
  <c r="F3" i="18"/>
  <c r="G3" i="18" s="1"/>
  <c r="D17" i="18"/>
  <c r="F19" i="18"/>
  <c r="G19" i="18" s="1"/>
  <c r="D23" i="18"/>
  <c r="F24" i="18"/>
  <c r="G24" i="18" s="1"/>
  <c r="D27" i="18"/>
  <c r="F28" i="18"/>
  <c r="G28" i="18" s="1"/>
  <c r="D31" i="18"/>
  <c r="F32" i="18"/>
  <c r="G32" i="18" s="1"/>
  <c r="D36" i="18"/>
  <c r="F23" i="17"/>
  <c r="G23" i="17" s="1"/>
  <c r="F27" i="17"/>
  <c r="G27" i="17" s="1"/>
  <c r="F31" i="17"/>
  <c r="G31" i="17" s="1"/>
  <c r="F36" i="17"/>
  <c r="G36" i="17" s="1"/>
  <c r="F44" i="17"/>
  <c r="G44" i="17" s="1"/>
  <c r="K9" i="17"/>
  <c r="N8" i="17"/>
  <c r="D11" i="17"/>
  <c r="F16" i="17"/>
  <c r="G16" i="17" s="1"/>
  <c r="D34" i="17"/>
  <c r="F35" i="17"/>
  <c r="G35" i="17" s="1"/>
  <c r="D41" i="17"/>
  <c r="F43" i="17"/>
  <c r="G43" i="17" s="1"/>
  <c r="F17" i="17"/>
  <c r="G17" i="17" s="1"/>
  <c r="D10" i="17"/>
  <c r="F12" i="17"/>
  <c r="G12" i="17" s="1"/>
  <c r="F13" i="17"/>
  <c r="G13" i="17" s="1"/>
  <c r="F14" i="17"/>
  <c r="G14" i="17" s="1"/>
  <c r="F15" i="17"/>
  <c r="G15" i="17" s="1"/>
  <c r="D21" i="17"/>
  <c r="F22" i="17"/>
  <c r="G22" i="17" s="1"/>
  <c r="D25" i="17"/>
  <c r="F26" i="17"/>
  <c r="G26" i="17" s="1"/>
  <c r="D29" i="17"/>
  <c r="F30" i="17"/>
  <c r="G30" i="17" s="1"/>
  <c r="D33" i="17"/>
  <c r="D40" i="17"/>
  <c r="F42" i="17"/>
  <c r="G42" i="17" s="1"/>
  <c r="F45" i="17"/>
  <c r="G45" i="17" s="1"/>
  <c r="D4" i="17"/>
  <c r="E4" i="17" s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D5" i="17"/>
  <c r="D6" i="17"/>
  <c r="D7" i="17"/>
  <c r="D8" i="17"/>
  <c r="D9" i="17"/>
  <c r="F11" i="17"/>
  <c r="G11" i="17" s="1"/>
  <c r="D20" i="17"/>
  <c r="F34" i="17"/>
  <c r="G34" i="17" s="1"/>
  <c r="D39" i="17"/>
  <c r="F41" i="17"/>
  <c r="G41" i="17" s="1"/>
  <c r="D46" i="17"/>
  <c r="F37" i="17"/>
  <c r="G37" i="17" s="1"/>
  <c r="F10" i="17"/>
  <c r="G10" i="17" s="1"/>
  <c r="D19" i="17"/>
  <c r="F21" i="17"/>
  <c r="G21" i="17" s="1"/>
  <c r="D24" i="17"/>
  <c r="F25" i="17"/>
  <c r="G25" i="17" s="1"/>
  <c r="D28" i="17"/>
  <c r="F29" i="17"/>
  <c r="G29" i="17" s="1"/>
  <c r="D32" i="17"/>
  <c r="F33" i="17"/>
  <c r="G33" i="17" s="1"/>
  <c r="D38" i="17"/>
  <c r="F40" i="17"/>
  <c r="G40" i="17" s="1"/>
  <c r="F4" i="17"/>
  <c r="G4" i="17" s="1"/>
  <c r="F5" i="17"/>
  <c r="G5" i="17" s="1"/>
  <c r="F6" i="17"/>
  <c r="G6" i="17" s="1"/>
  <c r="F7" i="17"/>
  <c r="G7" i="17" s="1"/>
  <c r="F8" i="17"/>
  <c r="G8" i="17" s="1"/>
  <c r="F9" i="17"/>
  <c r="G9" i="17" s="1"/>
  <c r="D18" i="17"/>
  <c r="F20" i="17"/>
  <c r="G20" i="17" s="1"/>
  <c r="D37" i="17"/>
  <c r="F39" i="17"/>
  <c r="G39" i="17" s="1"/>
  <c r="D45" i="17"/>
  <c r="F46" i="17"/>
  <c r="G46" i="17" s="1"/>
  <c r="F18" i="17"/>
  <c r="G18" i="17" s="1"/>
  <c r="F3" i="17"/>
  <c r="G3" i="17" s="1"/>
  <c r="D17" i="17"/>
  <c r="F19" i="17"/>
  <c r="G19" i="17" s="1"/>
  <c r="D23" i="17"/>
  <c r="F24" i="17"/>
  <c r="G24" i="17" s="1"/>
  <c r="D27" i="17"/>
  <c r="F28" i="17"/>
  <c r="G28" i="17" s="1"/>
  <c r="D31" i="17"/>
  <c r="F32" i="17"/>
  <c r="G32" i="17" s="1"/>
  <c r="D36" i="17"/>
  <c r="D35" i="16"/>
  <c r="D42" i="16"/>
  <c r="F38" i="16"/>
  <c r="D22" i="16"/>
  <c r="D5" i="16"/>
  <c r="D15" i="16"/>
  <c r="D30" i="16"/>
  <c r="D43" i="16"/>
  <c r="D3" i="16"/>
  <c r="E3" i="16" s="1"/>
  <c r="D13" i="16"/>
  <c r="D16" i="16"/>
  <c r="K12" i="16"/>
  <c r="D14" i="16"/>
  <c r="D20" i="16"/>
  <c r="D4" i="16"/>
  <c r="E4" i="16" s="1"/>
  <c r="E5" i="16" s="1"/>
  <c r="D6" i="16"/>
  <c r="D8" i="16"/>
  <c r="D12" i="16"/>
  <c r="D26" i="16"/>
  <c r="D39" i="16"/>
  <c r="D9" i="16"/>
  <c r="D46" i="16"/>
  <c r="G38" i="16"/>
  <c r="F31" i="16"/>
  <c r="G31" i="16" s="1"/>
  <c r="F36" i="16"/>
  <c r="G36" i="16" s="1"/>
  <c r="F37" i="16"/>
  <c r="G37" i="16" s="1"/>
  <c r="F17" i="16"/>
  <c r="G17" i="16" s="1"/>
  <c r="D11" i="16"/>
  <c r="F16" i="16"/>
  <c r="G16" i="16" s="1"/>
  <c r="D34" i="16"/>
  <c r="F35" i="16"/>
  <c r="G35" i="16" s="1"/>
  <c r="D41" i="16"/>
  <c r="F43" i="16"/>
  <c r="G43" i="16" s="1"/>
  <c r="K9" i="16"/>
  <c r="F23" i="16"/>
  <c r="G23" i="16" s="1"/>
  <c r="F27" i="16"/>
  <c r="G27" i="16" s="1"/>
  <c r="F44" i="16"/>
  <c r="G44" i="16" s="1"/>
  <c r="D10" i="16"/>
  <c r="F12" i="16"/>
  <c r="G12" i="16" s="1"/>
  <c r="F13" i="16"/>
  <c r="G13" i="16" s="1"/>
  <c r="F14" i="16"/>
  <c r="G14" i="16" s="1"/>
  <c r="F15" i="16"/>
  <c r="G15" i="16" s="1"/>
  <c r="D21" i="16"/>
  <c r="F22" i="16"/>
  <c r="G22" i="16" s="1"/>
  <c r="D25" i="16"/>
  <c r="F26" i="16"/>
  <c r="G26" i="16" s="1"/>
  <c r="D29" i="16"/>
  <c r="F30" i="16"/>
  <c r="G30" i="16" s="1"/>
  <c r="D33" i="16"/>
  <c r="D40" i="16"/>
  <c r="F42" i="16"/>
  <c r="G42" i="16" s="1"/>
  <c r="F11" i="16"/>
  <c r="G11" i="16" s="1"/>
  <c r="F34" i="16"/>
  <c r="G34" i="16" s="1"/>
  <c r="F41" i="16"/>
  <c r="G41" i="16" s="1"/>
  <c r="F45" i="16"/>
  <c r="G45" i="16" s="1"/>
  <c r="F10" i="16"/>
  <c r="G10" i="16" s="1"/>
  <c r="D19" i="16"/>
  <c r="F21" i="16"/>
  <c r="G21" i="16" s="1"/>
  <c r="D24" i="16"/>
  <c r="F25" i="16"/>
  <c r="G25" i="16" s="1"/>
  <c r="D28" i="16"/>
  <c r="F29" i="16"/>
  <c r="G29" i="16" s="1"/>
  <c r="D32" i="16"/>
  <c r="F33" i="16"/>
  <c r="G33" i="16" s="1"/>
  <c r="D38" i="16"/>
  <c r="F40" i="16"/>
  <c r="G40" i="16" s="1"/>
  <c r="F4" i="16"/>
  <c r="G4" i="16" s="1"/>
  <c r="F5" i="16"/>
  <c r="G5" i="16" s="1"/>
  <c r="F6" i="16"/>
  <c r="G6" i="16" s="1"/>
  <c r="F7" i="16"/>
  <c r="G7" i="16" s="1"/>
  <c r="F8" i="16"/>
  <c r="G8" i="16" s="1"/>
  <c r="F9" i="16"/>
  <c r="G9" i="16" s="1"/>
  <c r="D18" i="16"/>
  <c r="F20" i="16"/>
  <c r="G20" i="16" s="1"/>
  <c r="D37" i="16"/>
  <c r="F39" i="16"/>
  <c r="G39" i="16" s="1"/>
  <c r="D45" i="16"/>
  <c r="F46" i="16"/>
  <c r="G46" i="16" s="1"/>
  <c r="K8" i="16"/>
  <c r="F18" i="16"/>
  <c r="G18" i="16" s="1"/>
  <c r="F3" i="16"/>
  <c r="G3" i="16" s="1"/>
  <c r="D17" i="16"/>
  <c r="F19" i="16"/>
  <c r="G19" i="16" s="1"/>
  <c r="D23" i="16"/>
  <c r="F24" i="16"/>
  <c r="G24" i="16" s="1"/>
  <c r="D27" i="16"/>
  <c r="F28" i="16"/>
  <c r="G28" i="16" s="1"/>
  <c r="D31" i="16"/>
  <c r="F32" i="16"/>
  <c r="G32" i="16" s="1"/>
  <c r="D36" i="16"/>
  <c r="G38" i="15"/>
  <c r="K8" i="15"/>
  <c r="F18" i="15"/>
  <c r="G18" i="15" s="1"/>
  <c r="F23" i="15"/>
  <c r="G23" i="15" s="1"/>
  <c r="D11" i="15"/>
  <c r="F16" i="15"/>
  <c r="G16" i="15" s="1"/>
  <c r="D34" i="15"/>
  <c r="F35" i="15"/>
  <c r="G35" i="15" s="1"/>
  <c r="D41" i="15"/>
  <c r="F43" i="15"/>
  <c r="G43" i="15" s="1"/>
  <c r="N8" i="15"/>
  <c r="F27" i="15"/>
  <c r="G27" i="15" s="1"/>
  <c r="F31" i="15"/>
  <c r="G31" i="15" s="1"/>
  <c r="F36" i="15"/>
  <c r="G36" i="15" s="1"/>
  <c r="D10" i="15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F12" i="15"/>
  <c r="G12" i="15" s="1"/>
  <c r="F13" i="15"/>
  <c r="G13" i="15" s="1"/>
  <c r="F14" i="15"/>
  <c r="G14" i="15" s="1"/>
  <c r="F15" i="15"/>
  <c r="G15" i="15" s="1"/>
  <c r="D21" i="15"/>
  <c r="F22" i="15"/>
  <c r="G22" i="15" s="1"/>
  <c r="D25" i="15"/>
  <c r="F26" i="15"/>
  <c r="G26" i="15" s="1"/>
  <c r="D29" i="15"/>
  <c r="F30" i="15"/>
  <c r="G30" i="15" s="1"/>
  <c r="D33" i="15"/>
  <c r="D40" i="15"/>
  <c r="F42" i="15"/>
  <c r="G42" i="15" s="1"/>
  <c r="F44" i="15"/>
  <c r="G44" i="15" s="1"/>
  <c r="F11" i="15"/>
  <c r="G11" i="15" s="1"/>
  <c r="F34" i="15"/>
  <c r="G34" i="15" s="1"/>
  <c r="F41" i="15"/>
  <c r="G41" i="15" s="1"/>
  <c r="D46" i="15"/>
  <c r="F17" i="15"/>
  <c r="G17" i="15" s="1"/>
  <c r="F10" i="15"/>
  <c r="G10" i="15" s="1"/>
  <c r="D19" i="15"/>
  <c r="F21" i="15"/>
  <c r="G21" i="15" s="1"/>
  <c r="D24" i="15"/>
  <c r="F25" i="15"/>
  <c r="G25" i="15" s="1"/>
  <c r="D28" i="15"/>
  <c r="F29" i="15"/>
  <c r="G29" i="15" s="1"/>
  <c r="D32" i="15"/>
  <c r="F33" i="15"/>
  <c r="G33" i="15" s="1"/>
  <c r="D38" i="15"/>
  <c r="F40" i="15"/>
  <c r="G40" i="15" s="1"/>
  <c r="F37" i="15"/>
  <c r="G37" i="15" s="1"/>
  <c r="F45" i="15"/>
  <c r="G45" i="15" s="1"/>
  <c r="F4" i="15"/>
  <c r="G4" i="15" s="1"/>
  <c r="F5" i="15"/>
  <c r="G5" i="15" s="1"/>
  <c r="F6" i="15"/>
  <c r="G6" i="15" s="1"/>
  <c r="F7" i="15"/>
  <c r="G7" i="15" s="1"/>
  <c r="F8" i="15"/>
  <c r="G8" i="15" s="1"/>
  <c r="F9" i="15"/>
  <c r="G9" i="15" s="1"/>
  <c r="F20" i="15"/>
  <c r="G20" i="15" s="1"/>
  <c r="F39" i="15"/>
  <c r="G39" i="15" s="1"/>
  <c r="D45" i="15"/>
  <c r="F46" i="15"/>
  <c r="G46" i="15" s="1"/>
  <c r="F3" i="15"/>
  <c r="G3" i="15" s="1"/>
  <c r="D17" i="15"/>
  <c r="F19" i="15"/>
  <c r="G19" i="15" s="1"/>
  <c r="D23" i="15"/>
  <c r="F24" i="15"/>
  <c r="G24" i="15" s="1"/>
  <c r="D27" i="15"/>
  <c r="F28" i="15"/>
  <c r="G28" i="15" s="1"/>
  <c r="D31" i="15"/>
  <c r="F32" i="15"/>
  <c r="G32" i="15" s="1"/>
  <c r="D36" i="15"/>
  <c r="K9" i="14"/>
  <c r="F38" i="14"/>
  <c r="G38" i="14" s="1"/>
  <c r="D22" i="14"/>
  <c r="D35" i="14"/>
  <c r="D42" i="14"/>
  <c r="D3" i="14"/>
  <c r="E3" i="14" s="1"/>
  <c r="D15" i="14"/>
  <c r="D30" i="14"/>
  <c r="D43" i="14"/>
  <c r="D12" i="14"/>
  <c r="D13" i="14"/>
  <c r="D16" i="14"/>
  <c r="D14" i="14"/>
  <c r="D26" i="14"/>
  <c r="F23" i="14"/>
  <c r="G23" i="14" s="1"/>
  <c r="F27" i="14"/>
  <c r="G27" i="14" s="1"/>
  <c r="F31" i="14"/>
  <c r="G31" i="14" s="1"/>
  <c r="F36" i="14"/>
  <c r="G36" i="14" s="1"/>
  <c r="D11" i="14"/>
  <c r="F16" i="14"/>
  <c r="G16" i="14" s="1"/>
  <c r="D34" i="14"/>
  <c r="F35" i="14"/>
  <c r="G35" i="14" s="1"/>
  <c r="D41" i="14"/>
  <c r="F43" i="14"/>
  <c r="G43" i="14" s="1"/>
  <c r="N8" i="14"/>
  <c r="F44" i="14"/>
  <c r="G44" i="14" s="1"/>
  <c r="D10" i="14"/>
  <c r="F12" i="14"/>
  <c r="G12" i="14" s="1"/>
  <c r="F13" i="14"/>
  <c r="G13" i="14" s="1"/>
  <c r="F14" i="14"/>
  <c r="G14" i="14" s="1"/>
  <c r="F15" i="14"/>
  <c r="G15" i="14" s="1"/>
  <c r="D21" i="14"/>
  <c r="F22" i="14"/>
  <c r="G22" i="14" s="1"/>
  <c r="D25" i="14"/>
  <c r="F26" i="14"/>
  <c r="G26" i="14" s="1"/>
  <c r="D29" i="14"/>
  <c r="F30" i="14"/>
  <c r="G30" i="14" s="1"/>
  <c r="D33" i="14"/>
  <c r="D40" i="14"/>
  <c r="F42" i="14"/>
  <c r="G42" i="14" s="1"/>
  <c r="F37" i="14"/>
  <c r="G37" i="14" s="1"/>
  <c r="F45" i="14"/>
  <c r="G45" i="14" s="1"/>
  <c r="D4" i="14"/>
  <c r="D5" i="14"/>
  <c r="D6" i="14"/>
  <c r="D7" i="14"/>
  <c r="D8" i="14"/>
  <c r="D9" i="14"/>
  <c r="F11" i="14"/>
  <c r="G11" i="14" s="1"/>
  <c r="D20" i="14"/>
  <c r="F34" i="14"/>
  <c r="G34" i="14" s="1"/>
  <c r="D39" i="14"/>
  <c r="F41" i="14"/>
  <c r="G41" i="14" s="1"/>
  <c r="D46" i="14"/>
  <c r="K8" i="14"/>
  <c r="F18" i="14"/>
  <c r="G18" i="14" s="1"/>
  <c r="F10" i="14"/>
  <c r="G10" i="14" s="1"/>
  <c r="K12" i="14"/>
  <c r="D19" i="14"/>
  <c r="F21" i="14"/>
  <c r="G21" i="14" s="1"/>
  <c r="D24" i="14"/>
  <c r="F25" i="14"/>
  <c r="G25" i="14" s="1"/>
  <c r="D28" i="14"/>
  <c r="F29" i="14"/>
  <c r="G29" i="14" s="1"/>
  <c r="D32" i="14"/>
  <c r="F33" i="14"/>
  <c r="G33" i="14" s="1"/>
  <c r="D38" i="14"/>
  <c r="F40" i="14"/>
  <c r="G40" i="14" s="1"/>
  <c r="F4" i="14"/>
  <c r="G4" i="14" s="1"/>
  <c r="F5" i="14"/>
  <c r="G5" i="14" s="1"/>
  <c r="F6" i="14"/>
  <c r="G6" i="14" s="1"/>
  <c r="F7" i="14"/>
  <c r="G7" i="14" s="1"/>
  <c r="F8" i="14"/>
  <c r="G8" i="14" s="1"/>
  <c r="F9" i="14"/>
  <c r="G9" i="14" s="1"/>
  <c r="D18" i="14"/>
  <c r="F20" i="14"/>
  <c r="G20" i="14" s="1"/>
  <c r="D37" i="14"/>
  <c r="F39" i="14"/>
  <c r="G39" i="14" s="1"/>
  <c r="D45" i="14"/>
  <c r="F46" i="14"/>
  <c r="G46" i="14" s="1"/>
  <c r="F17" i="14"/>
  <c r="G17" i="14" s="1"/>
  <c r="F3" i="14"/>
  <c r="G3" i="14" s="1"/>
  <c r="D17" i="14"/>
  <c r="F19" i="14"/>
  <c r="G19" i="14" s="1"/>
  <c r="D23" i="14"/>
  <c r="F24" i="14"/>
  <c r="G24" i="14" s="1"/>
  <c r="D27" i="14"/>
  <c r="F28" i="14"/>
  <c r="G28" i="14" s="1"/>
  <c r="D31" i="14"/>
  <c r="F32" i="14"/>
  <c r="G32" i="14" s="1"/>
  <c r="D36" i="14"/>
  <c r="G38" i="13"/>
  <c r="K8" i="13"/>
  <c r="K9" i="13"/>
  <c r="F18" i="13"/>
  <c r="G18" i="13" s="1"/>
  <c r="F37" i="13"/>
  <c r="G37" i="13" s="1"/>
  <c r="F45" i="13"/>
  <c r="G45" i="13" s="1"/>
  <c r="D12" i="13"/>
  <c r="D13" i="13"/>
  <c r="D14" i="13"/>
  <c r="D15" i="13"/>
  <c r="F17" i="13"/>
  <c r="G17" i="13" s="1"/>
  <c r="D22" i="13"/>
  <c r="F23" i="13"/>
  <c r="G23" i="13" s="1"/>
  <c r="D26" i="13"/>
  <c r="F27" i="13"/>
  <c r="G27" i="13" s="1"/>
  <c r="D30" i="13"/>
  <c r="F31" i="13"/>
  <c r="G31" i="13" s="1"/>
  <c r="F36" i="13"/>
  <c r="G36" i="13" s="1"/>
  <c r="D42" i="13"/>
  <c r="F44" i="13"/>
  <c r="G44" i="13" s="1"/>
  <c r="D11" i="13"/>
  <c r="F16" i="13"/>
  <c r="G16" i="13" s="1"/>
  <c r="D34" i="13"/>
  <c r="F35" i="13"/>
  <c r="G35" i="13" s="1"/>
  <c r="D41" i="13"/>
  <c r="F43" i="13"/>
  <c r="G43" i="13" s="1"/>
  <c r="D4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D5" i="13"/>
  <c r="D6" i="13"/>
  <c r="D7" i="13"/>
  <c r="D8" i="13"/>
  <c r="D9" i="13"/>
  <c r="F11" i="13"/>
  <c r="G11" i="13" s="1"/>
  <c r="D20" i="13"/>
  <c r="F34" i="13"/>
  <c r="G34" i="13" s="1"/>
  <c r="D39" i="13"/>
  <c r="F41" i="13"/>
  <c r="G41" i="13" s="1"/>
  <c r="D46" i="13"/>
  <c r="F13" i="13"/>
  <c r="G13" i="13" s="1"/>
  <c r="F22" i="13"/>
  <c r="G22" i="13" s="1"/>
  <c r="F30" i="13"/>
  <c r="G30" i="13" s="1"/>
  <c r="F42" i="13"/>
  <c r="G42" i="13" s="1"/>
  <c r="F10" i="13"/>
  <c r="G10" i="13" s="1"/>
  <c r="D19" i="13"/>
  <c r="F21" i="13"/>
  <c r="G21" i="13" s="1"/>
  <c r="D24" i="13"/>
  <c r="F25" i="13"/>
  <c r="G25" i="13" s="1"/>
  <c r="D28" i="13"/>
  <c r="F29" i="13"/>
  <c r="G29" i="13" s="1"/>
  <c r="D32" i="13"/>
  <c r="F33" i="13"/>
  <c r="G33" i="13" s="1"/>
  <c r="D38" i="13"/>
  <c r="F40" i="13"/>
  <c r="G40" i="13" s="1"/>
  <c r="F12" i="13"/>
  <c r="G12" i="13" s="1"/>
  <c r="F14" i="13"/>
  <c r="G14" i="13" s="1"/>
  <c r="F26" i="13"/>
  <c r="G26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D18" i="13"/>
  <c r="F20" i="13"/>
  <c r="G20" i="13" s="1"/>
  <c r="D37" i="13"/>
  <c r="F39" i="13"/>
  <c r="G39" i="13" s="1"/>
  <c r="D45" i="13"/>
  <c r="F46" i="13"/>
  <c r="G46" i="13" s="1"/>
  <c r="F15" i="13"/>
  <c r="G15" i="13" s="1"/>
  <c r="F3" i="13"/>
  <c r="G3" i="13" s="1"/>
  <c r="D17" i="13"/>
  <c r="F19" i="13"/>
  <c r="G19" i="13" s="1"/>
  <c r="D23" i="13"/>
  <c r="F24" i="13"/>
  <c r="G24" i="13" s="1"/>
  <c r="D27" i="13"/>
  <c r="F28" i="13"/>
  <c r="G28" i="13" s="1"/>
  <c r="D31" i="13"/>
  <c r="F32" i="13"/>
  <c r="G32" i="13" s="1"/>
  <c r="D36" i="13"/>
  <c r="D35" i="12"/>
  <c r="D42" i="12"/>
  <c r="G38" i="12"/>
  <c r="D3" i="12"/>
  <c r="E3" i="12" s="1"/>
  <c r="D13" i="12"/>
  <c r="D15" i="12"/>
  <c r="D12" i="12"/>
  <c r="D22" i="12"/>
  <c r="D30" i="12"/>
  <c r="D43" i="12"/>
  <c r="D16" i="12"/>
  <c r="D14" i="12"/>
  <c r="D26" i="12"/>
  <c r="K8" i="12"/>
  <c r="F23" i="12"/>
  <c r="G23" i="12" s="1"/>
  <c r="F44" i="12"/>
  <c r="G44" i="12" s="1"/>
  <c r="D11" i="12"/>
  <c r="F16" i="12"/>
  <c r="G16" i="12" s="1"/>
  <c r="D34" i="12"/>
  <c r="F35" i="12"/>
  <c r="G35" i="12" s="1"/>
  <c r="D41" i="12"/>
  <c r="F43" i="12"/>
  <c r="G43" i="12" s="1"/>
  <c r="F18" i="12"/>
  <c r="G18" i="12" s="1"/>
  <c r="F27" i="12"/>
  <c r="G27" i="12" s="1"/>
  <c r="F31" i="12"/>
  <c r="G31" i="12" s="1"/>
  <c r="F36" i="12"/>
  <c r="G36" i="12" s="1"/>
  <c r="D10" i="12"/>
  <c r="F12" i="12"/>
  <c r="G12" i="12" s="1"/>
  <c r="F13" i="12"/>
  <c r="G13" i="12" s="1"/>
  <c r="F14" i="12"/>
  <c r="G14" i="12" s="1"/>
  <c r="F15" i="12"/>
  <c r="G15" i="12" s="1"/>
  <c r="D21" i="12"/>
  <c r="F22" i="12"/>
  <c r="G22" i="12" s="1"/>
  <c r="D25" i="12"/>
  <c r="F26" i="12"/>
  <c r="G26" i="12" s="1"/>
  <c r="D29" i="12"/>
  <c r="F30" i="12"/>
  <c r="G30" i="12" s="1"/>
  <c r="D33" i="12"/>
  <c r="D40" i="12"/>
  <c r="F42" i="12"/>
  <c r="G42" i="12" s="1"/>
  <c r="N8" i="12"/>
  <c r="F17" i="12"/>
  <c r="G17" i="12" s="1"/>
  <c r="D4" i="12"/>
  <c r="E4" i="12" s="1"/>
  <c r="D5" i="12"/>
  <c r="D6" i="12"/>
  <c r="D7" i="12"/>
  <c r="D8" i="12"/>
  <c r="D9" i="12"/>
  <c r="F11" i="12"/>
  <c r="G11" i="12" s="1"/>
  <c r="D20" i="12"/>
  <c r="F34" i="12"/>
  <c r="G34" i="12" s="1"/>
  <c r="D39" i="12"/>
  <c r="F41" i="12"/>
  <c r="G41" i="12" s="1"/>
  <c r="D46" i="12"/>
  <c r="F45" i="12"/>
  <c r="G45" i="12" s="1"/>
  <c r="F10" i="12"/>
  <c r="G10" i="12" s="1"/>
  <c r="K12" i="12"/>
  <c r="D19" i="12"/>
  <c r="F21" i="12"/>
  <c r="G21" i="12" s="1"/>
  <c r="D24" i="12"/>
  <c r="F25" i="12"/>
  <c r="G25" i="12" s="1"/>
  <c r="D28" i="12"/>
  <c r="F29" i="12"/>
  <c r="G29" i="12" s="1"/>
  <c r="D32" i="12"/>
  <c r="F33" i="12"/>
  <c r="G33" i="12" s="1"/>
  <c r="D38" i="12"/>
  <c r="F40" i="12"/>
  <c r="G40" i="12" s="1"/>
  <c r="F37" i="12"/>
  <c r="G37" i="12" s="1"/>
  <c r="F4" i="12"/>
  <c r="G4" i="12" s="1"/>
  <c r="F5" i="12"/>
  <c r="G5" i="12" s="1"/>
  <c r="F6" i="12"/>
  <c r="G6" i="12" s="1"/>
  <c r="F7" i="12"/>
  <c r="G7" i="12" s="1"/>
  <c r="F8" i="12"/>
  <c r="G8" i="12" s="1"/>
  <c r="F9" i="12"/>
  <c r="G9" i="12" s="1"/>
  <c r="D18" i="12"/>
  <c r="F20" i="12"/>
  <c r="G20" i="12" s="1"/>
  <c r="D37" i="12"/>
  <c r="F39" i="12"/>
  <c r="G39" i="12" s="1"/>
  <c r="D45" i="12"/>
  <c r="F46" i="12"/>
  <c r="G46" i="12" s="1"/>
  <c r="F3" i="12"/>
  <c r="G3" i="12" s="1"/>
  <c r="D17" i="12"/>
  <c r="F19" i="12"/>
  <c r="G19" i="12" s="1"/>
  <c r="D23" i="12"/>
  <c r="F24" i="12"/>
  <c r="G24" i="12" s="1"/>
  <c r="D27" i="12"/>
  <c r="F28" i="12"/>
  <c r="G28" i="12" s="1"/>
  <c r="D31" i="12"/>
  <c r="F32" i="12"/>
  <c r="G32" i="12" s="1"/>
  <c r="D36" i="12"/>
  <c r="K8" i="11"/>
  <c r="N8" i="11"/>
  <c r="D15" i="11"/>
  <c r="F17" i="11"/>
  <c r="G17" i="11" s="1"/>
  <c r="D22" i="11"/>
  <c r="F23" i="11"/>
  <c r="G23" i="11" s="1"/>
  <c r="D26" i="11"/>
  <c r="F27" i="11"/>
  <c r="G27" i="11" s="1"/>
  <c r="D30" i="11"/>
  <c r="F31" i="11"/>
  <c r="G31" i="11" s="1"/>
  <c r="F36" i="11"/>
  <c r="G36" i="11" s="1"/>
  <c r="D42" i="11"/>
  <c r="F44" i="11"/>
  <c r="G44" i="11" s="1"/>
  <c r="F18" i="11"/>
  <c r="G18" i="11" s="1"/>
  <c r="F37" i="11"/>
  <c r="G37" i="11" s="1"/>
  <c r="F45" i="11"/>
  <c r="G45" i="11" s="1"/>
  <c r="D11" i="11"/>
  <c r="F16" i="11"/>
  <c r="G16" i="11" s="1"/>
  <c r="D34" i="11"/>
  <c r="F35" i="11"/>
  <c r="G35" i="11" s="1"/>
  <c r="D41" i="11"/>
  <c r="F43" i="11"/>
  <c r="G43" i="11" s="1"/>
  <c r="D10" i="11"/>
  <c r="F12" i="11"/>
  <c r="G12" i="11" s="1"/>
  <c r="F13" i="11"/>
  <c r="G13" i="11" s="1"/>
  <c r="F14" i="11"/>
  <c r="G14" i="11" s="1"/>
  <c r="F15" i="11"/>
  <c r="G15" i="11" s="1"/>
  <c r="D21" i="11"/>
  <c r="F22" i="11"/>
  <c r="G22" i="11" s="1"/>
  <c r="D25" i="11"/>
  <c r="F26" i="11"/>
  <c r="G26" i="11" s="1"/>
  <c r="D29" i="11"/>
  <c r="F30" i="11"/>
  <c r="G30" i="11" s="1"/>
  <c r="D33" i="11"/>
  <c r="D40" i="11"/>
  <c r="F42" i="11"/>
  <c r="G42" i="11" s="1"/>
  <c r="D4" i="1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D5" i="11"/>
  <c r="D6" i="11"/>
  <c r="D7" i="11"/>
  <c r="D8" i="11"/>
  <c r="D9" i="11"/>
  <c r="F11" i="11"/>
  <c r="G11" i="11" s="1"/>
  <c r="D20" i="11"/>
  <c r="F34" i="11"/>
  <c r="G34" i="11" s="1"/>
  <c r="D39" i="11"/>
  <c r="F41" i="11"/>
  <c r="G41" i="11" s="1"/>
  <c r="D46" i="11"/>
  <c r="F10" i="11"/>
  <c r="G10" i="11" s="1"/>
  <c r="F21" i="11"/>
  <c r="G21" i="11" s="1"/>
  <c r="K12" i="11"/>
  <c r="F29" i="11"/>
  <c r="G29" i="11" s="1"/>
  <c r="F40" i="11"/>
  <c r="G40" i="11" s="1"/>
  <c r="F4" i="11"/>
  <c r="G4" i="11" s="1"/>
  <c r="F5" i="11"/>
  <c r="G5" i="11" s="1"/>
  <c r="F6" i="11"/>
  <c r="G6" i="11" s="1"/>
  <c r="F7" i="11"/>
  <c r="G7" i="11" s="1"/>
  <c r="F8" i="11"/>
  <c r="G8" i="11" s="1"/>
  <c r="F9" i="11"/>
  <c r="G9" i="11" s="1"/>
  <c r="D18" i="11"/>
  <c r="F20" i="11"/>
  <c r="G20" i="11" s="1"/>
  <c r="D37" i="11"/>
  <c r="F39" i="11"/>
  <c r="G39" i="11" s="1"/>
  <c r="D45" i="11"/>
  <c r="F46" i="11"/>
  <c r="G46" i="11" s="1"/>
  <c r="F25" i="11"/>
  <c r="G25" i="11" s="1"/>
  <c r="F33" i="11"/>
  <c r="G33" i="11" s="1"/>
  <c r="F3" i="11"/>
  <c r="G3" i="11" s="1"/>
  <c r="D17" i="11"/>
  <c r="F19" i="11"/>
  <c r="G19" i="11" s="1"/>
  <c r="D23" i="11"/>
  <c r="F24" i="11"/>
  <c r="G24" i="11" s="1"/>
  <c r="D27" i="11"/>
  <c r="F28" i="11"/>
  <c r="G28" i="11" s="1"/>
  <c r="D31" i="11"/>
  <c r="F32" i="11"/>
  <c r="G32" i="11" s="1"/>
  <c r="D36" i="11"/>
  <c r="D22" i="10"/>
  <c r="D35" i="10"/>
  <c r="D42" i="10"/>
  <c r="D13" i="10"/>
  <c r="D15" i="10"/>
  <c r="D30" i="10"/>
  <c r="D43" i="10"/>
  <c r="K12" i="10"/>
  <c r="D16" i="10"/>
  <c r="D14" i="10"/>
  <c r="D26" i="10"/>
  <c r="K8" i="10"/>
  <c r="F17" i="10"/>
  <c r="G17" i="10" s="1"/>
  <c r="D34" i="10"/>
  <c r="F35" i="10"/>
  <c r="G35" i="10" s="1"/>
  <c r="D41" i="10"/>
  <c r="F43" i="10"/>
  <c r="G43" i="10" s="1"/>
  <c r="F18" i="10"/>
  <c r="G18" i="10" s="1"/>
  <c r="D10" i="10"/>
  <c r="F12" i="10"/>
  <c r="G12" i="10" s="1"/>
  <c r="F13" i="10"/>
  <c r="G13" i="10" s="1"/>
  <c r="F14" i="10"/>
  <c r="G14" i="10" s="1"/>
  <c r="F15" i="10"/>
  <c r="G15" i="10" s="1"/>
  <c r="D21" i="10"/>
  <c r="F22" i="10"/>
  <c r="G22" i="10" s="1"/>
  <c r="D25" i="10"/>
  <c r="F26" i="10"/>
  <c r="G26" i="10" s="1"/>
  <c r="D29" i="10"/>
  <c r="F30" i="10"/>
  <c r="G30" i="10" s="1"/>
  <c r="D33" i="10"/>
  <c r="D40" i="10"/>
  <c r="F42" i="10"/>
  <c r="G42" i="10" s="1"/>
  <c r="K9" i="10"/>
  <c r="F36" i="10"/>
  <c r="G36" i="10" s="1"/>
  <c r="D11" i="10"/>
  <c r="F16" i="10"/>
  <c r="G16" i="10" s="1"/>
  <c r="D4" i="10"/>
  <c r="D5" i="10"/>
  <c r="D6" i="10"/>
  <c r="D7" i="10"/>
  <c r="D8" i="10"/>
  <c r="D9" i="10"/>
  <c r="F11" i="10"/>
  <c r="G11" i="10" s="1"/>
  <c r="D20" i="10"/>
  <c r="F34" i="10"/>
  <c r="G34" i="10" s="1"/>
  <c r="D39" i="10"/>
  <c r="F41" i="10"/>
  <c r="G41" i="10" s="1"/>
  <c r="D46" i="10"/>
  <c r="F27" i="10"/>
  <c r="G27" i="10" s="1"/>
  <c r="D3" i="10"/>
  <c r="E3" i="10" s="1"/>
  <c r="E4" i="10" s="1"/>
  <c r="F10" i="10"/>
  <c r="G10" i="10" s="1"/>
  <c r="D19" i="10"/>
  <c r="F21" i="10"/>
  <c r="G21" i="10" s="1"/>
  <c r="D24" i="10"/>
  <c r="F25" i="10"/>
  <c r="G25" i="10" s="1"/>
  <c r="D28" i="10"/>
  <c r="F29" i="10"/>
  <c r="G29" i="10" s="1"/>
  <c r="D32" i="10"/>
  <c r="F33" i="10"/>
  <c r="G33" i="10" s="1"/>
  <c r="D38" i="10"/>
  <c r="F40" i="10"/>
  <c r="G40" i="10" s="1"/>
  <c r="F37" i="10"/>
  <c r="G37" i="10" s="1"/>
  <c r="F45" i="10"/>
  <c r="G45" i="10" s="1"/>
  <c r="F23" i="10"/>
  <c r="G2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D18" i="10"/>
  <c r="F20" i="10"/>
  <c r="G20" i="10" s="1"/>
  <c r="D37" i="10"/>
  <c r="F39" i="10"/>
  <c r="G39" i="10" s="1"/>
  <c r="D45" i="10"/>
  <c r="F46" i="10"/>
  <c r="G46" i="10" s="1"/>
  <c r="F31" i="10"/>
  <c r="G31" i="10" s="1"/>
  <c r="F44" i="10"/>
  <c r="G44" i="10" s="1"/>
  <c r="F3" i="10"/>
  <c r="G3" i="10" s="1"/>
  <c r="D17" i="10"/>
  <c r="F19" i="10"/>
  <c r="G19" i="10" s="1"/>
  <c r="D23" i="10"/>
  <c r="F24" i="10"/>
  <c r="G24" i="10" s="1"/>
  <c r="D27" i="10"/>
  <c r="F28" i="10"/>
  <c r="G28" i="10" s="1"/>
  <c r="D31" i="10"/>
  <c r="F32" i="10"/>
  <c r="G32" i="10" s="1"/>
  <c r="D36" i="10"/>
  <c r="F17" i="9"/>
  <c r="G17" i="9" s="1"/>
  <c r="F31" i="9"/>
  <c r="G31" i="9" s="1"/>
  <c r="D11" i="9"/>
  <c r="F16" i="9"/>
  <c r="G16" i="9" s="1"/>
  <c r="D34" i="9"/>
  <c r="F35" i="9"/>
  <c r="G35" i="9" s="1"/>
  <c r="D41" i="9"/>
  <c r="F43" i="9"/>
  <c r="G43" i="9" s="1"/>
  <c r="F27" i="9"/>
  <c r="G27" i="9" s="1"/>
  <c r="F44" i="9"/>
  <c r="G44" i="9" s="1"/>
  <c r="D10" i="9"/>
  <c r="F12" i="9"/>
  <c r="G12" i="9" s="1"/>
  <c r="F13" i="9"/>
  <c r="G13" i="9" s="1"/>
  <c r="F14" i="9"/>
  <c r="G14" i="9" s="1"/>
  <c r="F15" i="9"/>
  <c r="G15" i="9" s="1"/>
  <c r="D21" i="9"/>
  <c r="F22" i="9"/>
  <c r="G22" i="9" s="1"/>
  <c r="D25" i="9"/>
  <c r="F26" i="9"/>
  <c r="G26" i="9" s="1"/>
  <c r="D29" i="9"/>
  <c r="F30" i="9"/>
  <c r="G30" i="9" s="1"/>
  <c r="D33" i="9"/>
  <c r="D40" i="9"/>
  <c r="F42" i="9"/>
  <c r="G42" i="9" s="1"/>
  <c r="F36" i="9"/>
  <c r="G36" i="9" s="1"/>
  <c r="D4" i="9"/>
  <c r="D5" i="9"/>
  <c r="D6" i="9"/>
  <c r="D7" i="9"/>
  <c r="D8" i="9"/>
  <c r="D9" i="9"/>
  <c r="F11" i="9"/>
  <c r="G11" i="9" s="1"/>
  <c r="D20" i="9"/>
  <c r="F34" i="9"/>
  <c r="G34" i="9" s="1"/>
  <c r="D39" i="9"/>
  <c r="F41" i="9"/>
  <c r="G41" i="9" s="1"/>
  <c r="D46" i="9"/>
  <c r="F18" i="9"/>
  <c r="G18" i="9" s="1"/>
  <c r="D3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F10" i="9"/>
  <c r="G10" i="9" s="1"/>
  <c r="D19" i="9"/>
  <c r="F21" i="9"/>
  <c r="G21" i="9" s="1"/>
  <c r="D24" i="9"/>
  <c r="F25" i="9"/>
  <c r="G25" i="9" s="1"/>
  <c r="D28" i="9"/>
  <c r="F29" i="9"/>
  <c r="G29" i="9" s="1"/>
  <c r="D32" i="9"/>
  <c r="F33" i="9"/>
  <c r="G33" i="9" s="1"/>
  <c r="D38" i="9"/>
  <c r="F40" i="9"/>
  <c r="G40" i="9" s="1"/>
  <c r="K9" i="9"/>
  <c r="F37" i="9"/>
  <c r="G37" i="9" s="1"/>
  <c r="N8" i="9"/>
  <c r="F4" i="9"/>
  <c r="G4" i="9" s="1"/>
  <c r="F5" i="9"/>
  <c r="G5" i="9" s="1"/>
  <c r="F6" i="9"/>
  <c r="G6" i="9" s="1"/>
  <c r="F7" i="9"/>
  <c r="G7" i="9" s="1"/>
  <c r="F8" i="9"/>
  <c r="G8" i="9" s="1"/>
  <c r="F9" i="9"/>
  <c r="G9" i="9" s="1"/>
  <c r="D18" i="9"/>
  <c r="F20" i="9"/>
  <c r="G20" i="9" s="1"/>
  <c r="D37" i="9"/>
  <c r="F39" i="9"/>
  <c r="G39" i="9" s="1"/>
  <c r="D45" i="9"/>
  <c r="F46" i="9"/>
  <c r="G46" i="9" s="1"/>
  <c r="F45" i="9"/>
  <c r="G45" i="9" s="1"/>
  <c r="F23" i="9"/>
  <c r="G23" i="9" s="1"/>
  <c r="F3" i="9"/>
  <c r="G3" i="9" s="1"/>
  <c r="D17" i="9"/>
  <c r="F19" i="9"/>
  <c r="G19" i="9" s="1"/>
  <c r="D23" i="9"/>
  <c r="F24" i="9"/>
  <c r="G24" i="9" s="1"/>
  <c r="D27" i="9"/>
  <c r="F28" i="9"/>
  <c r="G28" i="9" s="1"/>
  <c r="D31" i="9"/>
  <c r="F32" i="9"/>
  <c r="G32" i="9" s="1"/>
  <c r="D36" i="9"/>
  <c r="G38" i="8"/>
  <c r="F23" i="8"/>
  <c r="G23" i="8" s="1"/>
  <c r="F36" i="8"/>
  <c r="G36" i="8" s="1"/>
  <c r="D11" i="8"/>
  <c r="F16" i="8"/>
  <c r="G16" i="8" s="1"/>
  <c r="D34" i="8"/>
  <c r="F35" i="8"/>
  <c r="G35" i="8" s="1"/>
  <c r="D41" i="8"/>
  <c r="F43" i="8"/>
  <c r="G43" i="8" s="1"/>
  <c r="F45" i="8"/>
  <c r="G45" i="8" s="1"/>
  <c r="F27" i="8"/>
  <c r="G27" i="8" s="1"/>
  <c r="D10" i="8"/>
  <c r="F12" i="8"/>
  <c r="G12" i="8" s="1"/>
  <c r="F13" i="8"/>
  <c r="G13" i="8" s="1"/>
  <c r="F14" i="8"/>
  <c r="G14" i="8" s="1"/>
  <c r="F15" i="8"/>
  <c r="G15" i="8" s="1"/>
  <c r="D21" i="8"/>
  <c r="F22" i="8"/>
  <c r="G22" i="8" s="1"/>
  <c r="D25" i="8"/>
  <c r="F26" i="8"/>
  <c r="G26" i="8" s="1"/>
  <c r="D29" i="8"/>
  <c r="F30" i="8"/>
  <c r="G30" i="8" s="1"/>
  <c r="D33" i="8"/>
  <c r="D40" i="8"/>
  <c r="F42" i="8"/>
  <c r="G42" i="8" s="1"/>
  <c r="N8" i="8"/>
  <c r="F31" i="8"/>
  <c r="G31" i="8" s="1"/>
  <c r="F44" i="8"/>
  <c r="G44" i="8" s="1"/>
  <c r="D4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D5" i="8"/>
  <c r="D6" i="8"/>
  <c r="D7" i="8"/>
  <c r="D8" i="8"/>
  <c r="D9" i="8"/>
  <c r="F11" i="8"/>
  <c r="G11" i="8" s="1"/>
  <c r="D20" i="8"/>
  <c r="F34" i="8"/>
  <c r="G34" i="8" s="1"/>
  <c r="D39" i="8"/>
  <c r="F41" i="8"/>
  <c r="G41" i="8" s="1"/>
  <c r="D46" i="8"/>
  <c r="F18" i="8"/>
  <c r="G18" i="8" s="1"/>
  <c r="F10" i="8"/>
  <c r="G10" i="8" s="1"/>
  <c r="K12" i="8"/>
  <c r="D19" i="8"/>
  <c r="F21" i="8"/>
  <c r="G21" i="8" s="1"/>
  <c r="D24" i="8"/>
  <c r="F25" i="8"/>
  <c r="G25" i="8" s="1"/>
  <c r="D28" i="8"/>
  <c r="F29" i="8"/>
  <c r="G29" i="8" s="1"/>
  <c r="D32" i="8"/>
  <c r="F33" i="8"/>
  <c r="G33" i="8" s="1"/>
  <c r="D38" i="8"/>
  <c r="F40" i="8"/>
  <c r="G40" i="8" s="1"/>
  <c r="K8" i="8"/>
  <c r="F37" i="8"/>
  <c r="G37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D18" i="8"/>
  <c r="F20" i="8"/>
  <c r="G20" i="8" s="1"/>
  <c r="D37" i="8"/>
  <c r="F39" i="8"/>
  <c r="G39" i="8" s="1"/>
  <c r="D45" i="8"/>
  <c r="F46" i="8"/>
  <c r="G46" i="8" s="1"/>
  <c r="F17" i="8"/>
  <c r="G17" i="8" s="1"/>
  <c r="F3" i="8"/>
  <c r="G3" i="8" s="1"/>
  <c r="D17" i="8"/>
  <c r="F19" i="8"/>
  <c r="G19" i="8" s="1"/>
  <c r="D23" i="8"/>
  <c r="F24" i="8"/>
  <c r="G24" i="8" s="1"/>
  <c r="D27" i="8"/>
  <c r="F28" i="8"/>
  <c r="G28" i="8" s="1"/>
  <c r="D31" i="8"/>
  <c r="F32" i="8"/>
  <c r="G32" i="8" s="1"/>
  <c r="D36" i="8"/>
  <c r="D17" i="6"/>
  <c r="D28" i="6"/>
  <c r="D43" i="6"/>
  <c r="K12" i="6"/>
  <c r="D24" i="6"/>
  <c r="F4" i="6"/>
  <c r="G4" i="6" s="1"/>
  <c r="F25" i="6"/>
  <c r="G25" i="6" s="1"/>
  <c r="D39" i="6"/>
  <c r="F29" i="6"/>
  <c r="F9" i="6"/>
  <c r="D18" i="6"/>
  <c r="F21" i="6"/>
  <c r="G21" i="6" s="1"/>
  <c r="D35" i="6"/>
  <c r="D44" i="6"/>
  <c r="F37" i="6"/>
  <c r="G37" i="6" s="1"/>
  <c r="F33" i="6"/>
  <c r="G33" i="6" s="1"/>
  <c r="F6" i="6"/>
  <c r="F8" i="6"/>
  <c r="F28" i="6"/>
  <c r="G28" i="6" s="1"/>
  <c r="D31" i="6"/>
  <c r="D40" i="6"/>
  <c r="F5" i="6"/>
  <c r="G5" i="6" s="1"/>
  <c r="F7" i="6"/>
  <c r="D10" i="6"/>
  <c r="D27" i="6"/>
  <c r="D36" i="6"/>
  <c r="F45" i="6"/>
  <c r="G45" i="6" s="1"/>
  <c r="F10" i="6"/>
  <c r="D19" i="6"/>
  <c r="D23" i="6"/>
  <c r="D32" i="6"/>
  <c r="F41" i="6"/>
  <c r="G41" i="6" s="1"/>
  <c r="G6" i="6"/>
  <c r="G8" i="6"/>
  <c r="G29" i="6"/>
  <c r="G9" i="6"/>
  <c r="G7" i="6"/>
  <c r="G11" i="6"/>
  <c r="G10" i="6"/>
  <c r="F24" i="6"/>
  <c r="G24" i="6" s="1"/>
  <c r="F40" i="6"/>
  <c r="G40" i="6" s="1"/>
  <c r="F44" i="6"/>
  <c r="G44" i="6" s="1"/>
  <c r="K8" i="6"/>
  <c r="K9" i="6"/>
  <c r="D16" i="6"/>
  <c r="F18" i="6"/>
  <c r="G18" i="6" s="1"/>
  <c r="F19" i="6"/>
  <c r="G19" i="6" s="1"/>
  <c r="F32" i="6"/>
  <c r="G32" i="6" s="1"/>
  <c r="F36" i="6"/>
  <c r="G36" i="6" s="1"/>
  <c r="D12" i="6"/>
  <c r="D13" i="6"/>
  <c r="D14" i="6"/>
  <c r="D15" i="6"/>
  <c r="F17" i="6"/>
  <c r="G17" i="6" s="1"/>
  <c r="D22" i="6"/>
  <c r="F23" i="6"/>
  <c r="G23" i="6" s="1"/>
  <c r="D26" i="6"/>
  <c r="F27" i="6"/>
  <c r="G27" i="6" s="1"/>
  <c r="D30" i="6"/>
  <c r="F31" i="6"/>
  <c r="G31" i="6" s="1"/>
  <c r="D34" i="6"/>
  <c r="F35" i="6"/>
  <c r="G35" i="6" s="1"/>
  <c r="D38" i="6"/>
  <c r="F39" i="6"/>
  <c r="G39" i="6" s="1"/>
  <c r="D42" i="6"/>
  <c r="F43" i="6"/>
  <c r="G43" i="6" s="1"/>
  <c r="D46" i="6"/>
  <c r="D11" i="6"/>
  <c r="F16" i="6"/>
  <c r="G16" i="6" s="1"/>
  <c r="F12" i="6"/>
  <c r="G12" i="6" s="1"/>
  <c r="F13" i="6"/>
  <c r="G13" i="6" s="1"/>
  <c r="F14" i="6"/>
  <c r="G14" i="6" s="1"/>
  <c r="F15" i="6"/>
  <c r="G15" i="6" s="1"/>
  <c r="D21" i="6"/>
  <c r="F22" i="6"/>
  <c r="G22" i="6" s="1"/>
  <c r="D25" i="6"/>
  <c r="F26" i="6"/>
  <c r="G26" i="6" s="1"/>
  <c r="D29" i="6"/>
  <c r="F30" i="6"/>
  <c r="G30" i="6" s="1"/>
  <c r="D33" i="6"/>
  <c r="F34" i="6"/>
  <c r="G34" i="6" s="1"/>
  <c r="D37" i="6"/>
  <c r="F38" i="6"/>
  <c r="G38" i="6" s="1"/>
  <c r="D41" i="6"/>
  <c r="F42" i="6"/>
  <c r="G42" i="6" s="1"/>
  <c r="D45" i="6"/>
  <c r="F46" i="6"/>
  <c r="G46" i="6" s="1"/>
  <c r="F20" i="6"/>
  <c r="G20" i="6" s="1"/>
  <c r="D4" i="6"/>
  <c r="E4" i="6" s="1"/>
  <c r="E5" i="6" s="1"/>
  <c r="D5" i="6"/>
  <c r="D6" i="6"/>
  <c r="D7" i="6"/>
  <c r="D8" i="6"/>
  <c r="D9" i="6"/>
  <c r="D43" i="2"/>
  <c r="D35" i="2"/>
  <c r="D27" i="2"/>
  <c r="D19" i="2"/>
  <c r="D11" i="2"/>
  <c r="D42" i="2"/>
  <c r="D34" i="2"/>
  <c r="D26" i="2"/>
  <c r="D18" i="2"/>
  <c r="D10" i="2"/>
  <c r="D40" i="2"/>
  <c r="D32" i="2"/>
  <c r="D24" i="2"/>
  <c r="D16" i="2"/>
  <c r="D8" i="2"/>
  <c r="D3" i="2"/>
  <c r="E3" i="2" s="1"/>
  <c r="E4" i="2" s="1"/>
  <c r="E5" i="2" s="1"/>
  <c r="E6" i="2" s="1"/>
  <c r="E7" i="2" s="1"/>
  <c r="D39" i="2"/>
  <c r="D31" i="2"/>
  <c r="D23" i="2"/>
  <c r="D15" i="2"/>
  <c r="K12" i="2"/>
  <c r="K8" i="2"/>
  <c r="K9" i="2"/>
  <c r="C13" i="29" l="1"/>
  <c r="C12" i="29"/>
  <c r="F30" i="29" s="1"/>
  <c r="C13" i="28"/>
  <c r="C12" i="28"/>
  <c r="F30" i="28" s="1"/>
  <c r="C10" i="28"/>
  <c r="C9" i="28"/>
  <c r="F29" i="28" s="1"/>
  <c r="C10" i="27"/>
  <c r="C9" i="27"/>
  <c r="F29" i="27" s="1"/>
  <c r="C12" i="27"/>
  <c r="F30" i="27" s="1"/>
  <c r="C13" i="27"/>
  <c r="C12" i="26"/>
  <c r="F30" i="26" s="1"/>
  <c r="C13" i="26"/>
  <c r="C9" i="26"/>
  <c r="F29" i="26" s="1"/>
  <c r="C10" i="26"/>
  <c r="C20" i="25"/>
  <c r="C12" i="25"/>
  <c r="F30" i="25" s="1"/>
  <c r="C13" i="25"/>
  <c r="C9" i="25"/>
  <c r="F29" i="25" s="1"/>
  <c r="C10" i="25"/>
  <c r="C13" i="24"/>
  <c r="C12" i="24"/>
  <c r="F30" i="24" s="1"/>
  <c r="C21" i="24"/>
  <c r="C9" i="24"/>
  <c r="F29" i="24" s="1"/>
  <c r="C10" i="24"/>
  <c r="E4" i="22"/>
  <c r="E5" i="22" s="1"/>
  <c r="E6" i="22" s="1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5" i="20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5" i="18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6" i="16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5" i="10"/>
  <c r="E6" i="10" s="1"/>
  <c r="E7" i="10" s="1"/>
  <c r="E8" i="10" s="1"/>
  <c r="E9" i="10" s="1"/>
  <c r="E10" i="10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</calcChain>
</file>

<file path=xl/sharedStrings.xml><?xml version="1.0" encoding="utf-8"?>
<sst xmlns="http://schemas.openxmlformats.org/spreadsheetml/2006/main" count="1109" uniqueCount="100">
  <si>
    <t>Q1</t>
  </si>
  <si>
    <t>Q2</t>
  </si>
  <si>
    <t>Q3</t>
  </si>
  <si>
    <t>Q4 </t>
  </si>
  <si>
    <t>Q5</t>
  </si>
  <si>
    <t>Q6</t>
  </si>
  <si>
    <t>Software</t>
  </si>
  <si>
    <t>Service Index</t>
  </si>
  <si>
    <t>Engineer Index</t>
  </si>
  <si>
    <t>Resolution Time (Days)</t>
  </si>
  <si>
    <t>Response Time (min)</t>
  </si>
  <si>
    <t>STD</t>
  </si>
  <si>
    <t>Rank</t>
  </si>
  <si>
    <t>MIN</t>
  </si>
  <si>
    <t>MAX</t>
  </si>
  <si>
    <t>MEAN</t>
  </si>
  <si>
    <t>MEDIAN</t>
  </si>
  <si>
    <t>MODE</t>
  </si>
  <si>
    <t>RANGE</t>
  </si>
  <si>
    <t>MID-RANGE</t>
  </si>
  <si>
    <t>VARIANCE</t>
  </si>
  <si>
    <t>Kth Percentile</t>
  </si>
  <si>
    <t>Name</t>
  </si>
  <si>
    <t>Result</t>
  </si>
  <si>
    <t>90th Percentile</t>
  </si>
  <si>
    <t>70th Percentile</t>
  </si>
  <si>
    <t>60th Percentile</t>
  </si>
  <si>
    <t>40th Percentile</t>
  </si>
  <si>
    <t>30th Percentile</t>
  </si>
  <si>
    <t>20th Percentile</t>
  </si>
  <si>
    <t>10th Percentile</t>
  </si>
  <si>
    <t>80th Percentile</t>
  </si>
  <si>
    <t>50th Percentile</t>
  </si>
  <si>
    <t>Quartile</t>
  </si>
  <si>
    <t>Notes</t>
  </si>
  <si>
    <t>MIN Value</t>
  </si>
  <si>
    <t>25th Percentile</t>
  </si>
  <si>
    <t>75th Percentile</t>
  </si>
  <si>
    <t>MAX Value</t>
  </si>
  <si>
    <t>Z-Score</t>
  </si>
  <si>
    <t>COEFF of VAR</t>
  </si>
  <si>
    <t>SKEWNESS</t>
  </si>
  <si>
    <t>KURTOSIS</t>
  </si>
  <si>
    <t>Percentlle</t>
  </si>
  <si>
    <t>More</t>
  </si>
  <si>
    <t>Frequency</t>
  </si>
  <si>
    <t>Cumulative Frequency</t>
  </si>
  <si>
    <t>Relative Frequency</t>
  </si>
  <si>
    <t>TOTAL</t>
  </si>
  <si>
    <t>Cumulative Relative</t>
  </si>
  <si>
    <t>Bins</t>
  </si>
  <si>
    <t>Bin Rnage</t>
  </si>
  <si>
    <t>Enginer Index Frequency Distribution</t>
  </si>
  <si>
    <t xml:space="preserve">Engineer Cumulative Frequency Distribution </t>
  </si>
  <si>
    <t>Probability</t>
  </si>
  <si>
    <t>Engineer Z Score Frewuency Distribution</t>
  </si>
  <si>
    <t>Bin Range</t>
  </si>
  <si>
    <t>Q1 Frequency Distribution</t>
  </si>
  <si>
    <t xml:space="preserve">Q1 Cumulative Frequency Distribution </t>
  </si>
  <si>
    <t>Q1 Z Score Frewuency Distribution</t>
  </si>
  <si>
    <t>Response Time  Frequency Distribution</t>
  </si>
  <si>
    <t>\</t>
  </si>
  <si>
    <t xml:space="preserve">Response Time  Cumulative Frequency Distribution </t>
  </si>
  <si>
    <t>Response Time  Z Score Frewuency Distribution</t>
  </si>
  <si>
    <t xml:space="preserve"> Response Time  Frequency Distribution </t>
  </si>
  <si>
    <t>Resolution Time (Days) Z Score Frewuency Distribution</t>
  </si>
  <si>
    <t xml:space="preserve">Resolution Time (Days) Cumulative Frequency Distribution </t>
  </si>
  <si>
    <t>Resolution Time (Days) Index Frequency Distribution</t>
  </si>
  <si>
    <t>Q2 Frequency Distribution</t>
  </si>
  <si>
    <t xml:space="preserve">Q2 Cumulative Frequency Distribution </t>
  </si>
  <si>
    <t>Q2 Z Score Frewuency Distribution</t>
  </si>
  <si>
    <t>Q3 Z Score Frewuency Distribution</t>
  </si>
  <si>
    <t xml:space="preserve">Q3 Cumulative Frequency Distribution </t>
  </si>
  <si>
    <t>Q3 Frequency Distribution</t>
  </si>
  <si>
    <t>Q6 Z Score Frewuency Distribution</t>
  </si>
  <si>
    <t xml:space="preserve">Q6 Cumulative Frequency Distribution </t>
  </si>
  <si>
    <t>Q6 Frequency Distribution</t>
  </si>
  <si>
    <t>Q5 Frequency Distribution</t>
  </si>
  <si>
    <t xml:space="preserve">Q5 Cumulative Frequency Distribution </t>
  </si>
  <si>
    <t>Q5 Z Score Frewuency Distribution</t>
  </si>
  <si>
    <t>Q4 Z Score Frewuency Distribution</t>
  </si>
  <si>
    <t xml:space="preserve">Q4 Cumulative Frequency Distribution </t>
  </si>
  <si>
    <t>Q4 Frequency Distribution</t>
  </si>
  <si>
    <t>Resolution Time Frequency Distribution</t>
  </si>
  <si>
    <t xml:space="preserve">Resolution Time Cumulative Frequency Distribution </t>
  </si>
  <si>
    <t>Resolution Time Z Score Frewuency Distribution</t>
  </si>
  <si>
    <t>Mean</t>
  </si>
  <si>
    <t>Quartile Calculations</t>
  </si>
  <si>
    <t>Initial first quartile rank</t>
  </si>
  <si>
    <t>Median</t>
  </si>
  <si>
    <t>first quartile:</t>
  </si>
  <si>
    <t>1st Quartile</t>
  </si>
  <si>
    <t>Initial third quartile rank</t>
  </si>
  <si>
    <t>3rd Quartile</t>
  </si>
  <si>
    <t>third quartile:</t>
  </si>
  <si>
    <t>Std. Deviation</t>
  </si>
  <si>
    <t>1 Std. Dev</t>
  </si>
  <si>
    <t>2 Std Dev.</t>
  </si>
  <si>
    <t>3 Std Dev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</si>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</sst>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sz val="16"/>
      <color rgb="FF0A0101"/>
      <name val="Helvetica Neue"/>
      <family val="2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169">
    <xf numFmtId="0" fontId="0" fillId="0" borderId="0" xfId="0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0" xfId="0" applyFont="1" applyBorder="1"/>
    <xf numFmtId="0" fontId="0" fillId="0" borderId="0" xfId="0" applyBorder="1"/>
    <xf numFmtId="0" fontId="3" fillId="0" borderId="3" xfId="0" applyFont="1" applyBorder="1"/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12" xfId="0" applyFill="1" applyBorder="1" applyAlignment="1"/>
    <xf numFmtId="0" fontId="0" fillId="0" borderId="3" xfId="0" applyFill="1" applyBorder="1" applyAlignment="1"/>
    <xf numFmtId="0" fontId="2" fillId="5" borderId="8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8" xfId="0" applyFill="1" applyBorder="1" applyAlignment="1"/>
    <xf numFmtId="0" fontId="6" fillId="0" borderId="0" xfId="0" applyFont="1"/>
    <xf numFmtId="0" fontId="5" fillId="0" borderId="0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13" xfId="0" applyNumberFormat="1" applyFill="1" applyBorder="1" applyAlignment="1"/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/>
    </xf>
    <xf numFmtId="0" fontId="3" fillId="0" borderId="10" xfId="0" applyFont="1" applyBorder="1"/>
    <xf numFmtId="0" fontId="3" fillId="0" borderId="12" xfId="0" applyFont="1" applyBorder="1"/>
    <xf numFmtId="0" fontId="4" fillId="5" borderId="2" xfId="0" applyFont="1" applyFill="1" applyBorder="1" applyAlignment="1">
      <alignment horizontal="center"/>
    </xf>
    <xf numFmtId="0" fontId="3" fillId="0" borderId="13" xfId="0" applyFont="1" applyBorder="1"/>
    <xf numFmtId="0" fontId="4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7" fillId="5" borderId="7" xfId="0" applyFont="1" applyFill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3" fillId="0" borderId="0" xfId="0" applyFont="1" applyFill="1" applyBorder="1"/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wrapText="1"/>
    </xf>
    <xf numFmtId="0" fontId="7" fillId="6" borderId="8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4" fillId="7" borderId="0" xfId="0" applyFont="1" applyFill="1"/>
    <xf numFmtId="0" fontId="4" fillId="7" borderId="2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4" fillId="8" borderId="0" xfId="0" applyFont="1" applyFill="1"/>
    <xf numFmtId="0" fontId="4" fillId="8" borderId="2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4" fillId="3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4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4" borderId="0" xfId="0" applyFont="1" applyFill="1"/>
    <xf numFmtId="0" fontId="4" fillId="4" borderId="2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wrapText="1"/>
    </xf>
    <xf numFmtId="0" fontId="8" fillId="9" borderId="8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 wrapText="1"/>
    </xf>
    <xf numFmtId="0" fontId="1" fillId="9" borderId="15" xfId="0" applyFont="1" applyFill="1" applyBorder="1" applyAlignment="1">
      <alignment horizontal="center" wrapText="1"/>
    </xf>
    <xf numFmtId="0" fontId="9" fillId="9" borderId="0" xfId="0" applyFont="1" applyFill="1"/>
    <xf numFmtId="0" fontId="9" fillId="9" borderId="2" xfId="0" applyFont="1" applyFill="1" applyBorder="1" applyAlignment="1">
      <alignment horizontal="center"/>
    </xf>
    <xf numFmtId="0" fontId="9" fillId="9" borderId="15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/>
    </xf>
    <xf numFmtId="0" fontId="9" fillId="10" borderId="0" xfId="0" applyFont="1" applyFill="1"/>
    <xf numFmtId="0" fontId="1" fillId="10" borderId="1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wrapText="1"/>
    </xf>
    <xf numFmtId="0" fontId="8" fillId="10" borderId="8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wrapText="1"/>
    </xf>
    <xf numFmtId="0" fontId="1" fillId="10" borderId="15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2" fillId="0" borderId="0" xfId="2" applyFont="1"/>
    <xf numFmtId="0" fontId="12" fillId="0" borderId="14" xfId="2" applyFont="1" applyBorder="1"/>
    <xf numFmtId="0" fontId="13" fillId="0" borderId="16" xfId="2" applyFont="1" applyBorder="1" applyAlignment="1">
      <alignment horizontal="left"/>
    </xf>
    <xf numFmtId="0" fontId="12" fillId="0" borderId="16" xfId="2" applyFont="1" applyBorder="1" applyAlignment="1">
      <alignment horizontal="centerContinuous"/>
    </xf>
    <xf numFmtId="0" fontId="12" fillId="0" borderId="15" xfId="2" applyFont="1" applyBorder="1" applyAlignment="1">
      <alignment horizontal="centerContinuous"/>
    </xf>
    <xf numFmtId="0" fontId="12" fillId="0" borderId="9" xfId="2" applyFont="1" applyBorder="1"/>
    <xf numFmtId="0" fontId="12" fillId="0" borderId="0" xfId="2" applyFont="1" applyBorder="1" applyAlignment="1">
      <alignment horizontal="right"/>
    </xf>
    <xf numFmtId="0" fontId="12" fillId="0" borderId="0" xfId="2" applyFont="1" applyBorder="1"/>
    <xf numFmtId="0" fontId="12" fillId="0" borderId="10" xfId="2" applyFont="1" applyBorder="1"/>
    <xf numFmtId="0" fontId="12" fillId="0" borderId="0" xfId="2" applyFont="1" applyBorder="1" applyAlignment="1">
      <alignment horizontal="center"/>
    </xf>
    <xf numFmtId="0" fontId="12" fillId="0" borderId="10" xfId="2" applyFont="1" applyBorder="1" applyAlignment="1">
      <alignment horizontal="center"/>
    </xf>
    <xf numFmtId="0" fontId="12" fillId="0" borderId="10" xfId="2" applyFont="1" applyBorder="1" applyAlignment="1"/>
    <xf numFmtId="0" fontId="12" fillId="0" borderId="0" xfId="2" applyFont="1" applyBorder="1" applyAlignment="1"/>
    <xf numFmtId="0" fontId="12" fillId="0" borderId="11" xfId="2" applyFont="1" applyBorder="1"/>
    <xf numFmtId="0" fontId="12" fillId="0" borderId="4" xfId="2" applyFont="1" applyBorder="1" applyAlignment="1">
      <alignment horizontal="right"/>
    </xf>
    <xf numFmtId="0" fontId="12" fillId="0" borderId="12" xfId="2" applyFont="1" applyBorder="1" applyAlignment="1">
      <alignment horizontal="center"/>
    </xf>
    <xf numFmtId="0" fontId="12" fillId="0" borderId="0" xfId="2" quotePrefix="1" applyFont="1"/>
    <xf numFmtId="0" fontId="12" fillId="0" borderId="0" xfId="2" quotePrefix="1" applyFont="1" applyBorder="1"/>
    <xf numFmtId="0" fontId="12" fillId="0" borderId="12" xfId="2" applyFont="1" applyBorder="1"/>
    <xf numFmtId="0" fontId="12" fillId="0" borderId="0" xfId="2" applyFont="1" applyFill="1" applyBorder="1"/>
    <xf numFmtId="0" fontId="13" fillId="11" borderId="7" xfId="2" applyFont="1" applyFill="1" applyBorder="1" applyAlignment="1">
      <alignment horizontal="center"/>
    </xf>
    <xf numFmtId="0" fontId="13" fillId="11" borderId="8" xfId="2" applyFont="1" applyFill="1" applyBorder="1" applyAlignment="1">
      <alignment horizontal="center"/>
    </xf>
    <xf numFmtId="0" fontId="12" fillId="11" borderId="9" xfId="2" applyFont="1" applyFill="1" applyBorder="1"/>
    <xf numFmtId="168" fontId="12" fillId="11" borderId="10" xfId="2" applyNumberFormat="1" applyFont="1" applyFill="1" applyBorder="1"/>
    <xf numFmtId="0" fontId="12" fillId="11" borderId="9" xfId="2" quotePrefix="1" applyFont="1" applyFill="1" applyBorder="1"/>
    <xf numFmtId="0" fontId="12" fillId="11" borderId="11" xfId="2" applyFont="1" applyFill="1" applyBorder="1"/>
    <xf numFmtId="168" fontId="12" fillId="11" borderId="12" xfId="2" applyNumberFormat="1" applyFont="1" applyFill="1" applyBorder="1"/>
    <xf numFmtId="0" fontId="0" fillId="0" borderId="0" xfId="0" applyBorder="1" applyAlignment="1">
      <alignment horizontal="center"/>
    </xf>
  </cellXfs>
  <cellStyles count="3">
    <cellStyle name="Normal" xfId="0" builtinId="0"/>
    <cellStyle name="Normal 2" xfId="1" xr:uid="{A82C5437-3D51-9C44-9816-42344F50682D}"/>
    <cellStyle name="Normal 2 2" xfId="2" xr:uid="{2A8DEA19-A907-8A4F-B739-98986FE309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Engineer</a:t>
            </a:r>
            <a:r>
              <a:rPr lang="en-US" baseline="0"/>
              <a:t> Index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'Engineer Descriptve Statistics'!$J$18:$J$28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'Engineer Descriptve Statistics'!$K$18:$K$28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0-D741-9FE1-40780D76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Resolution Time (Days)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'Resolu Days Dstat Formulas'!$J$18:$J$28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'Resolu Days Dstat Formulas'!$K$18:$K$28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E-0B48-8A05-5FCD0B19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Resolution Time (Days) 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'Resolu Days Dstat Formulas'!$J$35:$J$45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'Resolu Days Dstat Formulas'!$K$35:$K$45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3-3E4A-A6C5-B73DFC59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Resolution Time (Days)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'Resolu Days Dstat Formulas'!$J$49:$J$61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'Resolu Days Dstat Formulas'!$K$49:$K$61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1-B746-875D-911514BA2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Response Time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'Response Time DStats 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'Response Time DStats 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4-8E47-98A8-479604A7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Response Time</a:t>
            </a:r>
            <a:r>
              <a:rPr lang="en-US" sz="1800" b="1" i="0" u="none" strike="noStrike" baseline="0"/>
              <a:t> 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'Response Time DStats 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'Response Time DStats 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F-434D-8504-B8C655E4B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Response Time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'Response Time DStats 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'Response Time DStats 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E-B443-A817-5FCBF68B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Response Time </a:t>
            </a:r>
            <a:r>
              <a:rPr lang="en-US" baseline="0"/>
              <a:t> (Days)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'Response Time DStats Formulas'!$J$18:$J$28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'Response Time DStats Formulas'!$K$18:$K$28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8-854C-A110-7E390C09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Response Time 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'Response Time DStats Formulas'!$J$35:$J$45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'Response Time DStats Formulas'!$K$35:$K$45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C-A847-8851-0B34F79B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Response Time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'Response Time DStats Formulas'!$J$49:$J$61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'Response Time DStats Formulas'!$K$49:$K$61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4-3240-ACF2-B20F6AA5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Q1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'Q1 DStats 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'Q1 DStats 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F-6E46-AA12-7CAB8176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Engineer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'Engineer Descriptve Statistics'!$J$35:$J$45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'Engineer Descriptve Statistics'!$K$35:$K$45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B-FB4E-A9BC-968BFDAB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Q1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'Q1 DStats 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'Q1 DStats 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4-FD4C-85F8-EC9BF854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Q1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'Q1 DStats 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'Q1 DStats 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0-A94C-BC45-FE9392E8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Q1 Dot Scalce</a:t>
            </a:r>
          </a:p>
        </c:rich>
      </c:tx>
      <c:layout>
        <c:manualLayout>
          <c:xMode val="edge"/>
          <c:yMode val="edge"/>
          <c:x val="0.35639097744360937"/>
          <c:y val="3.225806451612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609022556390965E-2"/>
          <c:y val="0.16873469575679453"/>
          <c:w val="0.68270676691729326"/>
          <c:h val="0.79652701967545614"/>
        </c:manualLayout>
      </c:layout>
      <c:scatterChart>
        <c:scatterStyle val="lineMarker"/>
        <c:varyColors val="0"/>
        <c:ser>
          <c:idx val="0"/>
          <c:order val="0"/>
          <c:tx>
            <c:v>Values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'Q1 Dot Scale'!$A$2:$A$45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</c:numCache>
            </c:numRef>
          </c:xVal>
          <c:yVal>
            <c:numRef>
              <c:f>'Q1 Dot Scale'!$B$2:$B$45</c:f>
              <c:numCache>
                <c:formatCode>General</c:formatCode>
                <c:ptCount val="44"/>
                <c:pt idx="0">
                  <c:v>1</c:v>
                </c:pt>
                <c:pt idx="1">
                  <c:v>1.325</c:v>
                </c:pt>
                <c:pt idx="2">
                  <c:v>1.3</c:v>
                </c:pt>
                <c:pt idx="3">
                  <c:v>1.2749999999999999</c:v>
                </c:pt>
                <c:pt idx="4">
                  <c:v>1.25</c:v>
                </c:pt>
                <c:pt idx="5">
                  <c:v>1.2249999999999999</c:v>
                </c:pt>
                <c:pt idx="6">
                  <c:v>1.2</c:v>
                </c:pt>
                <c:pt idx="7">
                  <c:v>1.1749999999999998</c:v>
                </c:pt>
                <c:pt idx="8">
                  <c:v>1.1499999999999999</c:v>
                </c:pt>
                <c:pt idx="9">
                  <c:v>1.125</c:v>
                </c:pt>
                <c:pt idx="10">
                  <c:v>1.0999999999999999</c:v>
                </c:pt>
                <c:pt idx="11">
                  <c:v>1.075</c:v>
                </c:pt>
                <c:pt idx="12">
                  <c:v>1.0499999999999998</c:v>
                </c:pt>
                <c:pt idx="13">
                  <c:v>1.0249999999999999</c:v>
                </c:pt>
                <c:pt idx="14">
                  <c:v>1</c:v>
                </c:pt>
                <c:pt idx="15">
                  <c:v>1.325</c:v>
                </c:pt>
                <c:pt idx="16">
                  <c:v>1.3</c:v>
                </c:pt>
                <c:pt idx="17">
                  <c:v>1.2749999999999999</c:v>
                </c:pt>
                <c:pt idx="18">
                  <c:v>1.25</c:v>
                </c:pt>
                <c:pt idx="19">
                  <c:v>1.2249999999999999</c:v>
                </c:pt>
                <c:pt idx="20">
                  <c:v>1.2</c:v>
                </c:pt>
                <c:pt idx="21">
                  <c:v>1.1749999999999998</c:v>
                </c:pt>
                <c:pt idx="22">
                  <c:v>1.1499999999999999</c:v>
                </c:pt>
                <c:pt idx="23">
                  <c:v>1.125</c:v>
                </c:pt>
                <c:pt idx="24">
                  <c:v>1.0999999999999999</c:v>
                </c:pt>
                <c:pt idx="25">
                  <c:v>1.075</c:v>
                </c:pt>
                <c:pt idx="26">
                  <c:v>1.0499999999999998</c:v>
                </c:pt>
                <c:pt idx="27">
                  <c:v>1.0249999999999999</c:v>
                </c:pt>
                <c:pt idx="28">
                  <c:v>1</c:v>
                </c:pt>
                <c:pt idx="29">
                  <c:v>1.35</c:v>
                </c:pt>
                <c:pt idx="30">
                  <c:v>1.3250000000000002</c:v>
                </c:pt>
                <c:pt idx="31">
                  <c:v>1.3</c:v>
                </c:pt>
                <c:pt idx="32">
                  <c:v>1.2750000000000001</c:v>
                </c:pt>
                <c:pt idx="33">
                  <c:v>1.25</c:v>
                </c:pt>
                <c:pt idx="34">
                  <c:v>1.2250000000000001</c:v>
                </c:pt>
                <c:pt idx="35">
                  <c:v>1.2000000000000002</c:v>
                </c:pt>
                <c:pt idx="36">
                  <c:v>1.175</c:v>
                </c:pt>
                <c:pt idx="37">
                  <c:v>1.1500000000000001</c:v>
                </c:pt>
                <c:pt idx="38">
                  <c:v>1.125</c:v>
                </c:pt>
                <c:pt idx="39">
                  <c:v>1.1000000000000001</c:v>
                </c:pt>
                <c:pt idx="40">
                  <c:v>1.0750000000000002</c:v>
                </c:pt>
                <c:pt idx="41">
                  <c:v>1.05</c:v>
                </c:pt>
                <c:pt idx="42">
                  <c:v>1.0250000000000001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E-784F-9DCD-D3F7DD03EF73}"/>
            </c:ext>
          </c:extLst>
        </c:ser>
        <c:ser>
          <c:idx val="1"/>
          <c:order val="1"/>
          <c:tx>
            <c:v>Mean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B3E-784F-9DCD-D3F7DD03EF73}"/>
              </c:ext>
            </c:extLst>
          </c:dPt>
          <c:xVal>
            <c:numRef>
              <c:f>'Q1 Dot Scale'!$C$3:$C$4</c:f>
              <c:numCache>
                <c:formatCode>General</c:formatCode>
                <c:ptCount val="2"/>
                <c:pt idx="0">
                  <c:v>2.9772727272727271</c:v>
                </c:pt>
                <c:pt idx="1">
                  <c:v>2.9772727272727271</c:v>
                </c:pt>
              </c:numCache>
            </c:numRef>
          </c:xVal>
          <c:yVal>
            <c:numRef>
              <c:f>'Q1 Dot Scale'!$D$3:$D$4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3E-784F-9DCD-D3F7DD03EF73}"/>
            </c:ext>
          </c:extLst>
        </c:ser>
        <c:ser>
          <c:idx val="2"/>
          <c:order val="2"/>
          <c:tx>
            <c:v>Median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FFFF"/>
                </a:solidFill>
                <a:ln>
                  <a:solidFill>
                    <a:srgbClr val="00FF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B3E-784F-9DCD-D3F7DD03EF73}"/>
              </c:ext>
            </c:extLst>
          </c:dPt>
          <c:xVal>
            <c:numRef>
              <c:f>'Q1 Dot Scale'!$C$6:$C$7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'Q1 Dot Scale'!$D$6:$D$7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3E-784F-9DCD-D3F7DD03EF73}"/>
            </c:ext>
          </c:extLst>
        </c:ser>
        <c:ser>
          <c:idx val="3"/>
          <c:order val="3"/>
          <c:tx>
            <c:v>1st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B3E-784F-9DCD-D3F7DD03EF73}"/>
              </c:ext>
            </c:extLst>
          </c:dPt>
          <c:xVal>
            <c:numRef>
              <c:f>'Q1 Dot Scale'!$C$9:$C$10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'Q1 Dot Scale'!$D$9:$D$10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3E-784F-9DCD-D3F7DD03EF73}"/>
            </c:ext>
          </c:extLst>
        </c:ser>
        <c:ser>
          <c:idx val="4"/>
          <c:order val="4"/>
          <c:tx>
            <c:v>3rd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B3E-784F-9DCD-D3F7DD03EF73}"/>
              </c:ext>
            </c:extLst>
          </c:dPt>
          <c:xVal>
            <c:numRef>
              <c:f>'Q1 Dot Scale'!$C$12:$C$13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'Q1 Dot Scale'!$D$12:$D$13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3E-784F-9DCD-D3F7DD03EF73}"/>
            </c:ext>
          </c:extLst>
        </c:ser>
        <c:ser>
          <c:idx val="5"/>
          <c:order val="5"/>
          <c:tx>
            <c:v>+/- 1 Std. Dev.</c:v>
          </c:tx>
          <c:spPr>
            <a:ln w="38100">
              <a:pattFill prst="pct2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'Q1 Dot Scale'!$C$17:$C$18</c:f>
              <c:numCache>
                <c:formatCode>General</c:formatCode>
                <c:ptCount val="2"/>
                <c:pt idx="0">
                  <c:v>2.1015368542842436</c:v>
                </c:pt>
                <c:pt idx="1">
                  <c:v>3.8530086002612105</c:v>
                </c:pt>
              </c:numCache>
            </c:numRef>
          </c:xVal>
          <c:yVal>
            <c:numRef>
              <c:f>'Q1 Dot Scale'!$D$17:$D$18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3E-784F-9DCD-D3F7DD03EF73}"/>
            </c:ext>
          </c:extLst>
        </c:ser>
        <c:ser>
          <c:idx val="6"/>
          <c:order val="6"/>
          <c:tx>
            <c:v>+/- 2 Std. Dev.</c:v>
          </c:tx>
          <c:spPr>
            <a:ln w="38100">
              <a:pattFill prst="pct50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'Q1 Dot Scale'!$C$20:$C$21</c:f>
              <c:numCache>
                <c:formatCode>General</c:formatCode>
                <c:ptCount val="2"/>
                <c:pt idx="0">
                  <c:v>1.2258009812957602</c:v>
                </c:pt>
                <c:pt idx="1">
                  <c:v>4.7287444732496944</c:v>
                </c:pt>
              </c:numCache>
            </c:numRef>
          </c:xVal>
          <c:yVal>
            <c:numRef>
              <c:f>'Q1 Dot Scale'!$D$20:$D$21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3E-784F-9DCD-D3F7DD03EF73}"/>
            </c:ext>
          </c:extLst>
        </c:ser>
        <c:ser>
          <c:idx val="7"/>
          <c:order val="7"/>
          <c:tx>
            <c:v>+/- 3 Std. Dev.</c:v>
          </c:tx>
          <c:spPr>
            <a:ln w="38100">
              <a:pattFill prst="pct7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'Q1 Dot Scale'!$C$23:$C$24</c:f>
              <c:numCache>
                <c:formatCode>General</c:formatCode>
                <c:ptCount val="2"/>
                <c:pt idx="0">
                  <c:v>0.35006510830727677</c:v>
                </c:pt>
                <c:pt idx="1">
                  <c:v>5.6044803462381774</c:v>
                </c:pt>
              </c:numCache>
            </c:numRef>
          </c:xVal>
          <c:yVal>
            <c:numRef>
              <c:f>'Q1 Dot Scale'!$D$23:$D$24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3E-784F-9DCD-D3F7DD03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26272"/>
        <c:axId val="394124312"/>
      </c:scatterChart>
      <c:valAx>
        <c:axId val="3941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124312"/>
        <c:crossesAt val="0.95000000000000029"/>
        <c:crossBetween val="midCat"/>
      </c:valAx>
      <c:valAx>
        <c:axId val="394124312"/>
        <c:scaling>
          <c:orientation val="minMax"/>
          <c:max val="1.2"/>
          <c:min val="0.4"/>
        </c:scaling>
        <c:delete val="1"/>
        <c:axPos val="l"/>
        <c:numFmt formatCode="General" sourceLinked="1"/>
        <c:majorTickMark val="out"/>
        <c:minorTickMark val="none"/>
        <c:tickLblPos val="none"/>
        <c:crossAx val="394126272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390977443609076"/>
          <c:y val="0.33746950365695633"/>
          <c:w val="0.2240601503759399"/>
          <c:h val="0.45905759298698084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2353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Q1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'Q1 DStats Formulas'!$J$18:$J$28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'Q1 DStats Formulas'!$K$18:$K$28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F-914D-91BC-721D348D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Q1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'Q1 DStats Formulas'!$J$35:$J$45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'Q1 DStats Formulas'!$K$35:$K$45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7-1047-A474-61DA03B6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Q1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'Q1 DStats Formulas'!$J$49:$J$61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'Q1 DStats Formulas'!$K$49:$K$61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2-9449-8CA9-C21EB9C9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Q2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'Q2 DStats'!$J$18:$J$28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'Q2 DStats'!$K$18:$K$28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9-9D4B-B009-27B40D09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Q2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'Q2 DStats'!$J$35:$J$45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'Q2 DStats'!$K$35:$K$45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D-2141-9D63-C9CB40A68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Q2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'Q2 DStats'!$J$49:$J$61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'Q2 DStats'!$K$49:$K$61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8-4B43-9665-4C77275AA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Q2 Dot Scale</a:t>
            </a:r>
          </a:p>
        </c:rich>
      </c:tx>
      <c:layout>
        <c:manualLayout>
          <c:xMode val="edge"/>
          <c:yMode val="edge"/>
          <c:x val="0.35639097744360937"/>
          <c:y val="3.225806451612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609022556390965E-2"/>
          <c:y val="0.16873469575679453"/>
          <c:w val="0.68270676691729326"/>
          <c:h val="0.79652701967545614"/>
        </c:manualLayout>
      </c:layout>
      <c:scatterChart>
        <c:scatterStyle val="lineMarker"/>
        <c:varyColors val="0"/>
        <c:ser>
          <c:idx val="0"/>
          <c:order val="0"/>
          <c:tx>
            <c:v>Values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'Q2 Dot Scale'!$A$2:$A$45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</c:numCache>
            </c:numRef>
          </c:xVal>
          <c:yVal>
            <c:numRef>
              <c:f>'Q2 Dot Scale'!$B$2:$B$45</c:f>
              <c:numCache>
                <c:formatCode>General</c:formatCode>
                <c:ptCount val="44"/>
                <c:pt idx="0">
                  <c:v>1</c:v>
                </c:pt>
                <c:pt idx="1">
                  <c:v>1.35</c:v>
                </c:pt>
                <c:pt idx="2">
                  <c:v>1.3250000000000002</c:v>
                </c:pt>
                <c:pt idx="3">
                  <c:v>1.3</c:v>
                </c:pt>
                <c:pt idx="4">
                  <c:v>1.2750000000000001</c:v>
                </c:pt>
                <c:pt idx="5">
                  <c:v>1.25</c:v>
                </c:pt>
                <c:pt idx="6">
                  <c:v>1.2250000000000001</c:v>
                </c:pt>
                <c:pt idx="7">
                  <c:v>1.2000000000000002</c:v>
                </c:pt>
                <c:pt idx="8">
                  <c:v>1.175</c:v>
                </c:pt>
                <c:pt idx="9">
                  <c:v>1.1500000000000001</c:v>
                </c:pt>
                <c:pt idx="10">
                  <c:v>1.125</c:v>
                </c:pt>
                <c:pt idx="11">
                  <c:v>1.1000000000000001</c:v>
                </c:pt>
                <c:pt idx="12">
                  <c:v>1.0750000000000002</c:v>
                </c:pt>
                <c:pt idx="13">
                  <c:v>1.05</c:v>
                </c:pt>
                <c:pt idx="14">
                  <c:v>1.0250000000000001</c:v>
                </c:pt>
                <c:pt idx="15">
                  <c:v>1</c:v>
                </c:pt>
                <c:pt idx="16">
                  <c:v>1.25</c:v>
                </c:pt>
                <c:pt idx="17">
                  <c:v>1.2250000000000001</c:v>
                </c:pt>
                <c:pt idx="18">
                  <c:v>1.2</c:v>
                </c:pt>
                <c:pt idx="19">
                  <c:v>1.175</c:v>
                </c:pt>
                <c:pt idx="20">
                  <c:v>1.1499999999999999</c:v>
                </c:pt>
                <c:pt idx="21">
                  <c:v>1.125</c:v>
                </c:pt>
                <c:pt idx="22">
                  <c:v>1.1000000000000001</c:v>
                </c:pt>
                <c:pt idx="23">
                  <c:v>1.075</c:v>
                </c:pt>
                <c:pt idx="24">
                  <c:v>1.05</c:v>
                </c:pt>
                <c:pt idx="25">
                  <c:v>1.0249999999999999</c:v>
                </c:pt>
                <c:pt idx="26">
                  <c:v>1</c:v>
                </c:pt>
                <c:pt idx="27">
                  <c:v>1.4</c:v>
                </c:pt>
                <c:pt idx="28">
                  <c:v>1.375</c:v>
                </c:pt>
                <c:pt idx="29">
                  <c:v>1.3499999999999999</c:v>
                </c:pt>
                <c:pt idx="30">
                  <c:v>1.325</c:v>
                </c:pt>
                <c:pt idx="31">
                  <c:v>1.2999999999999998</c:v>
                </c:pt>
                <c:pt idx="32">
                  <c:v>1.2749999999999999</c:v>
                </c:pt>
                <c:pt idx="33">
                  <c:v>1.25</c:v>
                </c:pt>
                <c:pt idx="34">
                  <c:v>1.2249999999999999</c:v>
                </c:pt>
                <c:pt idx="35">
                  <c:v>1.2</c:v>
                </c:pt>
                <c:pt idx="36">
                  <c:v>1.1749999999999998</c:v>
                </c:pt>
                <c:pt idx="37">
                  <c:v>1.1499999999999999</c:v>
                </c:pt>
                <c:pt idx="38">
                  <c:v>1.125</c:v>
                </c:pt>
                <c:pt idx="39">
                  <c:v>1.0999999999999999</c:v>
                </c:pt>
                <c:pt idx="40">
                  <c:v>1.075</c:v>
                </c:pt>
                <c:pt idx="41">
                  <c:v>1.0499999999999998</c:v>
                </c:pt>
                <c:pt idx="42">
                  <c:v>1.0249999999999999</c:v>
                </c:pt>
                <c:pt idx="43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1-9C47-A272-46F3A6C41236}"/>
            </c:ext>
          </c:extLst>
        </c:ser>
        <c:ser>
          <c:idx val="1"/>
          <c:order val="1"/>
          <c:tx>
            <c:v>Mean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A21-9C47-A272-46F3A6C41236}"/>
              </c:ext>
            </c:extLst>
          </c:dPt>
          <c:xVal>
            <c:numRef>
              <c:f>'Q2 Dot Scale'!$C$3:$C$4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'Q2 Dot Scale'!$D$3:$D$4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1-9C47-A272-46F3A6C41236}"/>
            </c:ext>
          </c:extLst>
        </c:ser>
        <c:ser>
          <c:idx val="2"/>
          <c:order val="2"/>
          <c:tx>
            <c:v>Median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FFFF"/>
                </a:solidFill>
                <a:ln>
                  <a:solidFill>
                    <a:srgbClr val="00FF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A21-9C47-A272-46F3A6C41236}"/>
              </c:ext>
            </c:extLst>
          </c:dPt>
          <c:xVal>
            <c:numRef>
              <c:f>'Q2 Dot Scale'!$C$6:$C$7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'Q2 Dot Scale'!$D$6:$D$7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21-9C47-A272-46F3A6C41236}"/>
            </c:ext>
          </c:extLst>
        </c:ser>
        <c:ser>
          <c:idx val="3"/>
          <c:order val="3"/>
          <c:tx>
            <c:v>1st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A21-9C47-A272-46F3A6C41236}"/>
              </c:ext>
            </c:extLst>
          </c:dPt>
          <c:xVal>
            <c:numRef>
              <c:f>'Q2 Dot Scale'!$C$9:$C$10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'Q2 Dot Scale'!$D$9:$D$10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21-9C47-A272-46F3A6C41236}"/>
            </c:ext>
          </c:extLst>
        </c:ser>
        <c:ser>
          <c:idx val="4"/>
          <c:order val="4"/>
          <c:tx>
            <c:v>3rd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A21-9C47-A272-46F3A6C41236}"/>
              </c:ext>
            </c:extLst>
          </c:dPt>
          <c:xVal>
            <c:numRef>
              <c:f>'Q2 Dot Scale'!$C$12:$C$13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'Q2 Dot Scale'!$D$12:$D$13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21-9C47-A272-46F3A6C41236}"/>
            </c:ext>
          </c:extLst>
        </c:ser>
        <c:ser>
          <c:idx val="5"/>
          <c:order val="5"/>
          <c:tx>
            <c:v>+/- 1 Std. Dev.</c:v>
          </c:tx>
          <c:spPr>
            <a:ln w="38100">
              <a:pattFill prst="pct2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'Q2 Dot Scale'!$C$17:$C$18</c:f>
              <c:numCache>
                <c:formatCode>General</c:formatCode>
                <c:ptCount val="2"/>
                <c:pt idx="0">
                  <c:v>2.0850085780043721</c:v>
                </c:pt>
                <c:pt idx="1">
                  <c:v>3.9149914219956279</c:v>
                </c:pt>
              </c:numCache>
            </c:numRef>
          </c:xVal>
          <c:yVal>
            <c:numRef>
              <c:f>'Q2 Dot Scale'!$D$17:$D$18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21-9C47-A272-46F3A6C41236}"/>
            </c:ext>
          </c:extLst>
        </c:ser>
        <c:ser>
          <c:idx val="6"/>
          <c:order val="6"/>
          <c:tx>
            <c:v>+/- 2 Std. Dev.</c:v>
          </c:tx>
          <c:spPr>
            <a:ln w="38100">
              <a:pattFill prst="pct50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'Q2 Dot Scale'!$C$20:$C$21</c:f>
              <c:numCache>
                <c:formatCode>General</c:formatCode>
                <c:ptCount val="2"/>
                <c:pt idx="0">
                  <c:v>1.170017156008744</c:v>
                </c:pt>
                <c:pt idx="1">
                  <c:v>4.8299828439912558</c:v>
                </c:pt>
              </c:numCache>
            </c:numRef>
          </c:xVal>
          <c:yVal>
            <c:numRef>
              <c:f>'Q2 Dot Scale'!$D$20:$D$21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21-9C47-A272-46F3A6C41236}"/>
            </c:ext>
          </c:extLst>
        </c:ser>
        <c:ser>
          <c:idx val="7"/>
          <c:order val="7"/>
          <c:tx>
            <c:v>+/- 3 Std. Dev.</c:v>
          </c:tx>
          <c:spPr>
            <a:ln w="38100">
              <a:pattFill prst="pct7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'Q2 Dot Scale'!$C$23:$C$24</c:f>
              <c:numCache>
                <c:formatCode>General</c:formatCode>
                <c:ptCount val="2"/>
                <c:pt idx="0">
                  <c:v>0.2550257340131159</c:v>
                </c:pt>
                <c:pt idx="1">
                  <c:v>5.7449742659868841</c:v>
                </c:pt>
              </c:numCache>
            </c:numRef>
          </c:xVal>
          <c:yVal>
            <c:numRef>
              <c:f>'Q2 Dot Scale'!$D$23:$D$24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21-9C47-A272-46F3A6C4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26272"/>
        <c:axId val="394124312"/>
      </c:scatterChart>
      <c:valAx>
        <c:axId val="3941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124312"/>
        <c:crossesAt val="0.95000000000000029"/>
        <c:crossBetween val="midCat"/>
      </c:valAx>
      <c:valAx>
        <c:axId val="394124312"/>
        <c:scaling>
          <c:orientation val="minMax"/>
          <c:max val="1.2"/>
          <c:min val="0.4"/>
        </c:scaling>
        <c:delete val="1"/>
        <c:axPos val="l"/>
        <c:numFmt formatCode="General" sourceLinked="1"/>
        <c:majorTickMark val="out"/>
        <c:minorTickMark val="none"/>
        <c:tickLblPos val="none"/>
        <c:crossAx val="394126272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390977443609076"/>
          <c:y val="0.33746950365695633"/>
          <c:w val="0.2240601503759399"/>
          <c:h val="0.45905759298698084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2353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Engineer 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'Engineer Descriptve Statistics'!$J$49:$J$61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'Engineer Descriptve Statistics'!$K$49:$K$61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8-CC45-BB95-F21B6A5B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Q2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'Q2 DStats Formulas'!$J$18:$J$28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'Q2 DStats Formulas'!$K$18:$K$28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6-B641-9FDB-3FFA36FD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Q2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'Q2 DStats Formulas'!$J$35:$J$45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'Q2 DStats Formulas'!$K$35:$K$45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3-7246-A03F-EC20D5FA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Q2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'Q2 DStats Formulas'!$J$49:$J$61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'Q2 DStats Formulas'!$K$49:$K$61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2-AB48-9ED2-402E92D7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Q3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'Q3 DStats'!$J$18:$J$28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'Q3 DStats'!$K$18:$K$28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9B4D-AC10-2799B538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Q3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'Q3 DStats'!$J$35:$J$45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'Q3 DStats'!$K$35:$K$45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C-7745-9AE3-5BB4B245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Q3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'Q3 DStats'!$J$49:$J$61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'Q3 DStats'!$K$49:$K$61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9-C346-A528-49BCBCE8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Q3 Dot Scale</a:t>
            </a:r>
          </a:p>
        </c:rich>
      </c:tx>
      <c:layout>
        <c:manualLayout>
          <c:xMode val="edge"/>
          <c:yMode val="edge"/>
          <c:x val="0.35639097744360937"/>
          <c:y val="3.225806451612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609022556390965E-2"/>
          <c:y val="0.16873469575679453"/>
          <c:w val="0.68270676691729326"/>
          <c:h val="0.79652701967545614"/>
        </c:manualLayout>
      </c:layout>
      <c:scatterChart>
        <c:scatterStyle val="lineMarker"/>
        <c:varyColors val="0"/>
        <c:ser>
          <c:idx val="0"/>
          <c:order val="0"/>
          <c:tx>
            <c:v>Values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'Q3 Dot Scale'!$A$2:$A$45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</c:numCache>
            </c:numRef>
          </c:xVal>
          <c:yVal>
            <c:numRef>
              <c:f>'Q3 Dot Scale'!$B$2:$B$45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1.1499999999999999</c:v>
                </c:pt>
                <c:pt idx="3">
                  <c:v>1.125</c:v>
                </c:pt>
                <c:pt idx="4">
                  <c:v>1.0999999999999999</c:v>
                </c:pt>
                <c:pt idx="5">
                  <c:v>1.075</c:v>
                </c:pt>
                <c:pt idx="6">
                  <c:v>1.0499999999999998</c:v>
                </c:pt>
                <c:pt idx="7">
                  <c:v>1.0249999999999999</c:v>
                </c:pt>
                <c:pt idx="8">
                  <c:v>0.99999999999999989</c:v>
                </c:pt>
                <c:pt idx="9">
                  <c:v>1.2749999999999999</c:v>
                </c:pt>
                <c:pt idx="10">
                  <c:v>1.25</c:v>
                </c:pt>
                <c:pt idx="11">
                  <c:v>1.2249999999999999</c:v>
                </c:pt>
                <c:pt idx="12">
                  <c:v>1.2</c:v>
                </c:pt>
                <c:pt idx="13">
                  <c:v>1.1749999999999998</c:v>
                </c:pt>
                <c:pt idx="14">
                  <c:v>1.1499999999999999</c:v>
                </c:pt>
                <c:pt idx="15">
                  <c:v>1.125</c:v>
                </c:pt>
                <c:pt idx="16">
                  <c:v>1.0999999999999999</c:v>
                </c:pt>
                <c:pt idx="17">
                  <c:v>1.075</c:v>
                </c:pt>
                <c:pt idx="18">
                  <c:v>1.0499999999999998</c:v>
                </c:pt>
                <c:pt idx="19">
                  <c:v>1.0249999999999999</c:v>
                </c:pt>
                <c:pt idx="20">
                  <c:v>0.99999999999999989</c:v>
                </c:pt>
                <c:pt idx="21">
                  <c:v>1.55</c:v>
                </c:pt>
                <c:pt idx="22">
                  <c:v>1.5250000000000001</c:v>
                </c:pt>
                <c:pt idx="23">
                  <c:v>1.5</c:v>
                </c:pt>
                <c:pt idx="24">
                  <c:v>1.4750000000000001</c:v>
                </c:pt>
                <c:pt idx="25">
                  <c:v>1.45</c:v>
                </c:pt>
                <c:pt idx="26">
                  <c:v>1.425</c:v>
                </c:pt>
                <c:pt idx="27">
                  <c:v>1.4</c:v>
                </c:pt>
                <c:pt idx="28">
                  <c:v>1.375</c:v>
                </c:pt>
                <c:pt idx="29">
                  <c:v>1.35</c:v>
                </c:pt>
                <c:pt idx="30">
                  <c:v>1.325</c:v>
                </c:pt>
                <c:pt idx="31">
                  <c:v>1.3</c:v>
                </c:pt>
                <c:pt idx="32">
                  <c:v>1.2749999999999999</c:v>
                </c:pt>
                <c:pt idx="33">
                  <c:v>1.25</c:v>
                </c:pt>
                <c:pt idx="34">
                  <c:v>1.2250000000000001</c:v>
                </c:pt>
                <c:pt idx="35">
                  <c:v>1.2</c:v>
                </c:pt>
                <c:pt idx="36">
                  <c:v>1.175</c:v>
                </c:pt>
                <c:pt idx="37">
                  <c:v>1.1499999999999999</c:v>
                </c:pt>
                <c:pt idx="38">
                  <c:v>1.125</c:v>
                </c:pt>
                <c:pt idx="39">
                  <c:v>1.1000000000000001</c:v>
                </c:pt>
                <c:pt idx="40">
                  <c:v>1.075</c:v>
                </c:pt>
                <c:pt idx="41">
                  <c:v>1.05</c:v>
                </c:pt>
                <c:pt idx="42">
                  <c:v>1.0249999999999999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5-4042-860F-7F0BBD85852C}"/>
            </c:ext>
          </c:extLst>
        </c:ser>
        <c:ser>
          <c:idx val="1"/>
          <c:order val="1"/>
          <c:tx>
            <c:v>Mean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C5-4042-860F-7F0BBD85852C}"/>
              </c:ext>
            </c:extLst>
          </c:dPt>
          <c:xVal>
            <c:numRef>
              <c:f>'Q3 Dot Scale'!$C$3:$C$4</c:f>
              <c:numCache>
                <c:formatCode>General</c:formatCode>
                <c:ptCount val="2"/>
                <c:pt idx="0">
                  <c:v>3.25</c:v>
                </c:pt>
                <c:pt idx="1">
                  <c:v>3.25</c:v>
                </c:pt>
              </c:numCache>
            </c:numRef>
          </c:xVal>
          <c:yVal>
            <c:numRef>
              <c:f>'Q3 Dot Scale'!$D$3:$D$4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C5-4042-860F-7F0BBD85852C}"/>
            </c:ext>
          </c:extLst>
        </c:ser>
        <c:ser>
          <c:idx val="2"/>
          <c:order val="2"/>
          <c:tx>
            <c:v>Median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FFFF"/>
                </a:solidFill>
                <a:ln>
                  <a:solidFill>
                    <a:srgbClr val="00FF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AC5-4042-860F-7F0BBD85852C}"/>
              </c:ext>
            </c:extLst>
          </c:dPt>
          <c:xVal>
            <c:numRef>
              <c:f>'Q3 Dot Scale'!$C$6:$C$7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'Q3 Dot Scale'!$D$6:$D$7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5-4042-860F-7F0BBD85852C}"/>
            </c:ext>
          </c:extLst>
        </c:ser>
        <c:ser>
          <c:idx val="3"/>
          <c:order val="3"/>
          <c:tx>
            <c:v>1st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AC5-4042-860F-7F0BBD85852C}"/>
              </c:ext>
            </c:extLst>
          </c:dPt>
          <c:xVal>
            <c:numRef>
              <c:f>'Q3 Dot Scale'!$C$9:$C$10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'Q3 Dot Scale'!$D$9:$D$10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C5-4042-860F-7F0BBD85852C}"/>
            </c:ext>
          </c:extLst>
        </c:ser>
        <c:ser>
          <c:idx val="4"/>
          <c:order val="4"/>
          <c:tx>
            <c:v>3rd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AC5-4042-860F-7F0BBD85852C}"/>
              </c:ext>
            </c:extLst>
          </c:dPt>
          <c:xVal>
            <c:numRef>
              <c:f>'Q3 Dot Scale'!$C$12:$C$13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'Q3 Dot Scale'!$D$12:$D$13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C5-4042-860F-7F0BBD85852C}"/>
            </c:ext>
          </c:extLst>
        </c:ser>
        <c:ser>
          <c:idx val="5"/>
          <c:order val="5"/>
          <c:tx>
            <c:v>+/- 1 Std. Dev.</c:v>
          </c:tx>
          <c:spPr>
            <a:ln w="38100">
              <a:pattFill prst="pct2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'Q3 Dot Scale'!$C$17:$C$18</c:f>
              <c:numCache>
                <c:formatCode>General</c:formatCode>
                <c:ptCount val="2"/>
                <c:pt idx="0">
                  <c:v>2.2825050327635257</c:v>
                </c:pt>
                <c:pt idx="1">
                  <c:v>4.2174949672364743</c:v>
                </c:pt>
              </c:numCache>
            </c:numRef>
          </c:xVal>
          <c:yVal>
            <c:numRef>
              <c:f>'Q3 Dot Scale'!$D$17:$D$18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C5-4042-860F-7F0BBD85852C}"/>
            </c:ext>
          </c:extLst>
        </c:ser>
        <c:ser>
          <c:idx val="6"/>
          <c:order val="6"/>
          <c:tx>
            <c:v>+/- 2 Std. Dev.</c:v>
          </c:tx>
          <c:spPr>
            <a:ln w="38100">
              <a:pattFill prst="pct50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'Q3 Dot Scale'!$C$20:$C$21</c:f>
              <c:numCache>
                <c:formatCode>General</c:formatCode>
                <c:ptCount val="2"/>
                <c:pt idx="0">
                  <c:v>1.3150100655270509</c:v>
                </c:pt>
                <c:pt idx="1">
                  <c:v>5.1849899344729486</c:v>
                </c:pt>
              </c:numCache>
            </c:numRef>
          </c:xVal>
          <c:yVal>
            <c:numRef>
              <c:f>'Q3 Dot Scale'!$D$20:$D$21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C5-4042-860F-7F0BBD85852C}"/>
            </c:ext>
          </c:extLst>
        </c:ser>
        <c:ser>
          <c:idx val="7"/>
          <c:order val="7"/>
          <c:tx>
            <c:v>+/- 3 Std. Dev.</c:v>
          </c:tx>
          <c:spPr>
            <a:ln w="38100">
              <a:pattFill prst="pct7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'Q3 Dot Scale'!$C$23:$C$24</c:f>
              <c:numCache>
                <c:formatCode>General</c:formatCode>
                <c:ptCount val="2"/>
                <c:pt idx="0">
                  <c:v>0.34751509829057614</c:v>
                </c:pt>
                <c:pt idx="1">
                  <c:v>6.1524849017094239</c:v>
                </c:pt>
              </c:numCache>
            </c:numRef>
          </c:xVal>
          <c:yVal>
            <c:numRef>
              <c:f>'Q3 Dot Scale'!$D$23:$D$24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AC5-4042-860F-7F0BBD858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26272"/>
        <c:axId val="394124312"/>
      </c:scatterChart>
      <c:valAx>
        <c:axId val="3941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124312"/>
        <c:crossesAt val="0.95000000000000029"/>
        <c:crossBetween val="midCat"/>
      </c:valAx>
      <c:valAx>
        <c:axId val="394124312"/>
        <c:scaling>
          <c:orientation val="minMax"/>
          <c:max val="1.2"/>
          <c:min val="0.4"/>
        </c:scaling>
        <c:delete val="1"/>
        <c:axPos val="l"/>
        <c:numFmt formatCode="General" sourceLinked="1"/>
        <c:majorTickMark val="out"/>
        <c:minorTickMark val="none"/>
        <c:tickLblPos val="none"/>
        <c:crossAx val="394126272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390977443609076"/>
          <c:y val="0.33746950365695633"/>
          <c:w val="0.2240601503759399"/>
          <c:h val="0.45905759298698084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2353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Q3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'Q3 DStats Formulas'!$J$18:$J$28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'Q3 DStats Formulas'!$K$18:$K$28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5-D948-BA68-45DFD63F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Q3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'Q3 DStats Formulas'!$J$35:$J$45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'Q3 DStats Formulas'!$K$35:$K$45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4-BA45-97DF-49D94E90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Q3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'Q3 DStats Formulas'!$J$49:$J$61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'Q3 DStats Formulas'!$K$49:$K$61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1-2F43-B082-CF9529F9C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Engineer</a:t>
            </a:r>
            <a:r>
              <a:rPr lang="en-US" baseline="0"/>
              <a:t> Index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'Engineer Dstats Formulas'!$J$18:$J$28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'Engineer Dstats Formulas'!$K$18:$K$28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9-3741-9C47-280A786F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Q4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'Q4 DStats'!$J$18:$J$28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'Q4 DStats'!$K$18:$K$28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BB41-8997-10352634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Q4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'Q4 DStats'!$J$35:$J$45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'Q4 DStats'!$K$35:$K$45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3-A447-BB1C-E3BC7669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Q4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'Q4 DStats'!$J$49:$J$61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'Q4 DStats'!$K$49:$K$61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D-4E46-B4B3-AA485FCB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Q4 Dot Scale</a:t>
            </a:r>
          </a:p>
        </c:rich>
      </c:tx>
      <c:layout>
        <c:manualLayout>
          <c:xMode val="edge"/>
          <c:yMode val="edge"/>
          <c:x val="0.35639097744360937"/>
          <c:y val="3.225806451612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609022556390965E-2"/>
          <c:y val="0.16873469575679453"/>
          <c:w val="0.68270676691729326"/>
          <c:h val="0.79652701967545614"/>
        </c:manualLayout>
      </c:layout>
      <c:scatterChart>
        <c:scatterStyle val="lineMarker"/>
        <c:varyColors val="0"/>
        <c:ser>
          <c:idx val="0"/>
          <c:order val="0"/>
          <c:tx>
            <c:v>Values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'Q4 Dot Scale'!$A$2:$A$45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</c:numCache>
            </c:numRef>
          </c:xVal>
          <c:yVal>
            <c:numRef>
              <c:f>'Q4 Dot Scale'!$B$2:$B$45</c:f>
              <c:numCache>
                <c:formatCode>General</c:formatCode>
                <c:ptCount val="44"/>
                <c:pt idx="0">
                  <c:v>1.0249999999999999</c:v>
                </c:pt>
                <c:pt idx="1">
                  <c:v>0.99999999999999989</c:v>
                </c:pt>
                <c:pt idx="2">
                  <c:v>1.2749999999999999</c:v>
                </c:pt>
                <c:pt idx="3">
                  <c:v>1.25</c:v>
                </c:pt>
                <c:pt idx="4">
                  <c:v>1.2249999999999999</c:v>
                </c:pt>
                <c:pt idx="5">
                  <c:v>1.2</c:v>
                </c:pt>
                <c:pt idx="6">
                  <c:v>1.1749999999999998</c:v>
                </c:pt>
                <c:pt idx="7">
                  <c:v>1.1499999999999999</c:v>
                </c:pt>
                <c:pt idx="8">
                  <c:v>1.125</c:v>
                </c:pt>
                <c:pt idx="9">
                  <c:v>1.0999999999999999</c:v>
                </c:pt>
                <c:pt idx="10">
                  <c:v>1.075</c:v>
                </c:pt>
                <c:pt idx="11">
                  <c:v>1.0499999999999998</c:v>
                </c:pt>
                <c:pt idx="12">
                  <c:v>1.0249999999999999</c:v>
                </c:pt>
                <c:pt idx="13">
                  <c:v>0.99999999999999989</c:v>
                </c:pt>
                <c:pt idx="14">
                  <c:v>1.325</c:v>
                </c:pt>
                <c:pt idx="15">
                  <c:v>1.3</c:v>
                </c:pt>
                <c:pt idx="16">
                  <c:v>1.2749999999999999</c:v>
                </c:pt>
                <c:pt idx="17">
                  <c:v>1.25</c:v>
                </c:pt>
                <c:pt idx="18">
                  <c:v>1.2249999999999999</c:v>
                </c:pt>
                <c:pt idx="19">
                  <c:v>1.2</c:v>
                </c:pt>
                <c:pt idx="20">
                  <c:v>1.1749999999999998</c:v>
                </c:pt>
                <c:pt idx="21">
                  <c:v>1.1499999999999999</c:v>
                </c:pt>
                <c:pt idx="22">
                  <c:v>1.125</c:v>
                </c:pt>
                <c:pt idx="23">
                  <c:v>1.0999999999999999</c:v>
                </c:pt>
                <c:pt idx="24">
                  <c:v>1.075</c:v>
                </c:pt>
                <c:pt idx="25">
                  <c:v>1.0499999999999998</c:v>
                </c:pt>
                <c:pt idx="26">
                  <c:v>1.0249999999999999</c:v>
                </c:pt>
                <c:pt idx="27">
                  <c:v>1</c:v>
                </c:pt>
                <c:pt idx="28">
                  <c:v>1.375</c:v>
                </c:pt>
                <c:pt idx="29">
                  <c:v>1.35</c:v>
                </c:pt>
                <c:pt idx="30">
                  <c:v>1.325</c:v>
                </c:pt>
                <c:pt idx="31">
                  <c:v>1.3</c:v>
                </c:pt>
                <c:pt idx="32">
                  <c:v>1.2749999999999999</c:v>
                </c:pt>
                <c:pt idx="33">
                  <c:v>1.25</c:v>
                </c:pt>
                <c:pt idx="34">
                  <c:v>1.2250000000000001</c:v>
                </c:pt>
                <c:pt idx="35">
                  <c:v>1.2</c:v>
                </c:pt>
                <c:pt idx="36">
                  <c:v>1.175</c:v>
                </c:pt>
                <c:pt idx="37">
                  <c:v>1.1499999999999999</c:v>
                </c:pt>
                <c:pt idx="38">
                  <c:v>1.125</c:v>
                </c:pt>
                <c:pt idx="39">
                  <c:v>1.1000000000000001</c:v>
                </c:pt>
                <c:pt idx="40">
                  <c:v>1.075</c:v>
                </c:pt>
                <c:pt idx="41">
                  <c:v>1.05</c:v>
                </c:pt>
                <c:pt idx="42">
                  <c:v>1.0249999999999999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9-0048-820E-4BC020902D3B}"/>
            </c:ext>
          </c:extLst>
        </c:ser>
        <c:ser>
          <c:idx val="1"/>
          <c:order val="1"/>
          <c:tx>
            <c:v>Mean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929-0048-820E-4BC020902D3B}"/>
              </c:ext>
            </c:extLst>
          </c:dPt>
          <c:xVal>
            <c:numRef>
              <c:f>'Q4 Dot Scale'!$C$3:$C$4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'Q4 Dot Scale'!$D$3:$D$4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9-0048-820E-4BC020902D3B}"/>
            </c:ext>
          </c:extLst>
        </c:ser>
        <c:ser>
          <c:idx val="2"/>
          <c:order val="2"/>
          <c:tx>
            <c:v>Median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FFFF"/>
                </a:solidFill>
                <a:ln>
                  <a:solidFill>
                    <a:srgbClr val="00FF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929-0048-820E-4BC020902D3B}"/>
              </c:ext>
            </c:extLst>
          </c:dPt>
          <c:xVal>
            <c:numRef>
              <c:f>'Q4 Dot Scale'!$C$6:$C$7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'Q4 Dot Scale'!$D$6:$D$7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9-0048-820E-4BC020902D3B}"/>
            </c:ext>
          </c:extLst>
        </c:ser>
        <c:ser>
          <c:idx val="3"/>
          <c:order val="3"/>
          <c:tx>
            <c:v>1st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929-0048-820E-4BC020902D3B}"/>
              </c:ext>
            </c:extLst>
          </c:dPt>
          <c:xVal>
            <c:numRef>
              <c:f>'Q4 Dot Scale'!$C$9:$C$10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'Q4 Dot Scale'!$D$9:$D$10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29-0048-820E-4BC020902D3B}"/>
            </c:ext>
          </c:extLst>
        </c:ser>
        <c:ser>
          <c:idx val="4"/>
          <c:order val="4"/>
          <c:tx>
            <c:v>3rd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929-0048-820E-4BC020902D3B}"/>
              </c:ext>
            </c:extLst>
          </c:dPt>
          <c:xVal>
            <c:numRef>
              <c:f>'Q4 Dot Scale'!$C$12:$C$13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'Q4 Dot Scale'!$D$12:$D$13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29-0048-820E-4BC020902D3B}"/>
            </c:ext>
          </c:extLst>
        </c:ser>
        <c:ser>
          <c:idx val="5"/>
          <c:order val="5"/>
          <c:tx>
            <c:v>+/- 1 Std. Dev.</c:v>
          </c:tx>
          <c:spPr>
            <a:ln w="38100">
              <a:pattFill prst="pct2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'Q4 Dot Scale'!$C$17:$C$18</c:f>
              <c:numCache>
                <c:formatCode>General</c:formatCode>
                <c:ptCount val="2"/>
                <c:pt idx="0">
                  <c:v>2.0850085780043721</c:v>
                </c:pt>
                <c:pt idx="1">
                  <c:v>3.9149914219956279</c:v>
                </c:pt>
              </c:numCache>
            </c:numRef>
          </c:xVal>
          <c:yVal>
            <c:numRef>
              <c:f>'Q4 Dot Scale'!$D$17:$D$18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29-0048-820E-4BC020902D3B}"/>
            </c:ext>
          </c:extLst>
        </c:ser>
        <c:ser>
          <c:idx val="6"/>
          <c:order val="6"/>
          <c:tx>
            <c:v>+/- 2 Std. Dev.</c:v>
          </c:tx>
          <c:spPr>
            <a:ln w="38100">
              <a:pattFill prst="pct50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'Q4 Dot Scale'!$C$20:$C$21</c:f>
              <c:numCache>
                <c:formatCode>General</c:formatCode>
                <c:ptCount val="2"/>
                <c:pt idx="0">
                  <c:v>1.170017156008744</c:v>
                </c:pt>
                <c:pt idx="1">
                  <c:v>4.8299828439912558</c:v>
                </c:pt>
              </c:numCache>
            </c:numRef>
          </c:xVal>
          <c:yVal>
            <c:numRef>
              <c:f>'Q4 Dot Scale'!$D$20:$D$21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29-0048-820E-4BC020902D3B}"/>
            </c:ext>
          </c:extLst>
        </c:ser>
        <c:ser>
          <c:idx val="7"/>
          <c:order val="7"/>
          <c:tx>
            <c:v>+/- 3 Std. Dev.</c:v>
          </c:tx>
          <c:spPr>
            <a:ln w="38100">
              <a:pattFill prst="pct7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'Q4 Dot Scale'!$C$23:$C$24</c:f>
              <c:numCache>
                <c:formatCode>General</c:formatCode>
                <c:ptCount val="2"/>
                <c:pt idx="0">
                  <c:v>0.2550257340131159</c:v>
                </c:pt>
                <c:pt idx="1">
                  <c:v>5.7449742659868841</c:v>
                </c:pt>
              </c:numCache>
            </c:numRef>
          </c:xVal>
          <c:yVal>
            <c:numRef>
              <c:f>'Q4 Dot Scale'!$D$23:$D$24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29-0048-820E-4BC02090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26272"/>
        <c:axId val="394124312"/>
      </c:scatterChart>
      <c:valAx>
        <c:axId val="3941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124312"/>
        <c:crossesAt val="0.95000000000000029"/>
        <c:crossBetween val="midCat"/>
      </c:valAx>
      <c:valAx>
        <c:axId val="394124312"/>
        <c:scaling>
          <c:orientation val="minMax"/>
          <c:max val="1.2"/>
          <c:min val="0.4"/>
        </c:scaling>
        <c:delete val="1"/>
        <c:axPos val="l"/>
        <c:numFmt formatCode="General" sourceLinked="1"/>
        <c:majorTickMark val="out"/>
        <c:minorTickMark val="none"/>
        <c:tickLblPos val="none"/>
        <c:crossAx val="394126272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390977443609076"/>
          <c:y val="0.33746950365695633"/>
          <c:w val="0.2240601503759399"/>
          <c:h val="0.45905759298698084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2353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300" verticalDpi="3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Q4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'Q4 DStats Formulas'!$J$18:$J$28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'Q4 DStats Formulas'!$K$18:$K$28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5-0542-B724-C1CA62C3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Q4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'Q4 DStats Formulas'!$J$35:$J$45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'Q4 DStats Formulas'!$K$35:$K$45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6-BD4C-8347-65EA4BB4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Q4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'Q4 DStats Formulas'!$J$49:$J$61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'Q4 DStats Formulas'!$K$49:$K$61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C94D-8C91-E6038C49C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Q5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'Q5 DStats'!$J$18:$J$28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'Q5 DStats'!$K$18:$K$28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3-0B40-B882-6FC3AD11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Q5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'Q5 DStats'!$J$35:$J$45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'Q5 DStats'!$K$35:$K$45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684D-BC6B-9E305E53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Q5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'Q5 DStats'!$J$49:$J$61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'Q5 DStats'!$K$49:$K$61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8-1C4C-A7CC-46FA591E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Engineer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'Engineer Dstats Formulas'!$J$35:$J$45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'Engineer Dstats Formulas'!$K$35:$K$45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C-DB4C-96E3-F3118784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Q5 Dot Scale</a:t>
            </a:r>
          </a:p>
        </c:rich>
      </c:tx>
      <c:layout>
        <c:manualLayout>
          <c:xMode val="edge"/>
          <c:yMode val="edge"/>
          <c:x val="0.35639097744360937"/>
          <c:y val="3.225806451612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609022556390965E-2"/>
          <c:y val="0.16873469575679453"/>
          <c:w val="0.68270676691729326"/>
          <c:h val="0.79652701967545614"/>
        </c:manualLayout>
      </c:layout>
      <c:scatterChart>
        <c:scatterStyle val="lineMarker"/>
        <c:varyColors val="0"/>
        <c:ser>
          <c:idx val="0"/>
          <c:order val="0"/>
          <c:tx>
            <c:v>Values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'Q5 Dot Scale'!$A$2:$A$45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</c:numCache>
            </c:numRef>
          </c:xVal>
          <c:yVal>
            <c:numRef>
              <c:f>'Q5 Dot Scale'!$B$2:$B$45</c:f>
              <c:numCache>
                <c:formatCode>General</c:formatCode>
                <c:ptCount val="44"/>
                <c:pt idx="0">
                  <c:v>1</c:v>
                </c:pt>
                <c:pt idx="1">
                  <c:v>1.0249999999999999</c:v>
                </c:pt>
                <c:pt idx="2">
                  <c:v>0.99999999999999989</c:v>
                </c:pt>
                <c:pt idx="3">
                  <c:v>1.175</c:v>
                </c:pt>
                <c:pt idx="4">
                  <c:v>1.1500000000000001</c:v>
                </c:pt>
                <c:pt idx="5">
                  <c:v>1.125</c:v>
                </c:pt>
                <c:pt idx="6">
                  <c:v>1.1000000000000001</c:v>
                </c:pt>
                <c:pt idx="7">
                  <c:v>1.075</c:v>
                </c:pt>
                <c:pt idx="8">
                  <c:v>1.05</c:v>
                </c:pt>
                <c:pt idx="9">
                  <c:v>1.0249999999999999</c:v>
                </c:pt>
                <c:pt idx="10">
                  <c:v>1</c:v>
                </c:pt>
                <c:pt idx="11">
                  <c:v>1.35</c:v>
                </c:pt>
                <c:pt idx="12">
                  <c:v>1.3250000000000002</c:v>
                </c:pt>
                <c:pt idx="13">
                  <c:v>1.3</c:v>
                </c:pt>
                <c:pt idx="14">
                  <c:v>1.2750000000000001</c:v>
                </c:pt>
                <c:pt idx="15">
                  <c:v>1.25</c:v>
                </c:pt>
                <c:pt idx="16">
                  <c:v>1.2250000000000001</c:v>
                </c:pt>
                <c:pt idx="17">
                  <c:v>1.2000000000000002</c:v>
                </c:pt>
                <c:pt idx="18">
                  <c:v>1.175</c:v>
                </c:pt>
                <c:pt idx="19">
                  <c:v>1.1500000000000001</c:v>
                </c:pt>
                <c:pt idx="20">
                  <c:v>1.125</c:v>
                </c:pt>
                <c:pt idx="21">
                  <c:v>1.1000000000000001</c:v>
                </c:pt>
                <c:pt idx="22">
                  <c:v>1.0750000000000002</c:v>
                </c:pt>
                <c:pt idx="23">
                  <c:v>1.05</c:v>
                </c:pt>
                <c:pt idx="24">
                  <c:v>1.0250000000000001</c:v>
                </c:pt>
                <c:pt idx="25">
                  <c:v>1</c:v>
                </c:pt>
                <c:pt idx="26">
                  <c:v>1.425</c:v>
                </c:pt>
                <c:pt idx="27">
                  <c:v>1.4000000000000001</c:v>
                </c:pt>
                <c:pt idx="28">
                  <c:v>1.375</c:v>
                </c:pt>
                <c:pt idx="29">
                  <c:v>1.35</c:v>
                </c:pt>
                <c:pt idx="30">
                  <c:v>1.325</c:v>
                </c:pt>
                <c:pt idx="31">
                  <c:v>1.3</c:v>
                </c:pt>
                <c:pt idx="32">
                  <c:v>1.2749999999999999</c:v>
                </c:pt>
                <c:pt idx="33">
                  <c:v>1.25</c:v>
                </c:pt>
                <c:pt idx="34">
                  <c:v>1.2250000000000001</c:v>
                </c:pt>
                <c:pt idx="35">
                  <c:v>1.2</c:v>
                </c:pt>
                <c:pt idx="36">
                  <c:v>1.175</c:v>
                </c:pt>
                <c:pt idx="37">
                  <c:v>1.1499999999999999</c:v>
                </c:pt>
                <c:pt idx="38">
                  <c:v>1.125</c:v>
                </c:pt>
                <c:pt idx="39">
                  <c:v>1.1000000000000001</c:v>
                </c:pt>
                <c:pt idx="40">
                  <c:v>1.075</c:v>
                </c:pt>
                <c:pt idx="41">
                  <c:v>1.05</c:v>
                </c:pt>
                <c:pt idx="42">
                  <c:v>1.0249999999999999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F-5245-B357-4A0A37203E06}"/>
            </c:ext>
          </c:extLst>
        </c:ser>
        <c:ser>
          <c:idx val="1"/>
          <c:order val="1"/>
          <c:tx>
            <c:v>Mean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03F-5245-B357-4A0A37203E06}"/>
              </c:ext>
            </c:extLst>
          </c:dPt>
          <c:xVal>
            <c:numRef>
              <c:f>'Q5 Dot Scale'!$C$3:$C$4</c:f>
              <c:numCache>
                <c:formatCode>General</c:formatCode>
                <c:ptCount val="2"/>
                <c:pt idx="0">
                  <c:v>3.0681818181818183</c:v>
                </c:pt>
                <c:pt idx="1">
                  <c:v>3.0681818181818183</c:v>
                </c:pt>
              </c:numCache>
            </c:numRef>
          </c:xVal>
          <c:yVal>
            <c:numRef>
              <c:f>'Q5 Dot Scale'!$D$3:$D$4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F-5245-B357-4A0A37203E06}"/>
            </c:ext>
          </c:extLst>
        </c:ser>
        <c:ser>
          <c:idx val="2"/>
          <c:order val="2"/>
          <c:tx>
            <c:v>Median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FFFF"/>
                </a:solidFill>
                <a:ln>
                  <a:solidFill>
                    <a:srgbClr val="00FF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03F-5245-B357-4A0A37203E06}"/>
              </c:ext>
            </c:extLst>
          </c:dPt>
          <c:xVal>
            <c:numRef>
              <c:f>'Q5 Dot Scale'!$C$6:$C$7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'Q5 Dot Scale'!$D$6:$D$7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3F-5245-B357-4A0A37203E06}"/>
            </c:ext>
          </c:extLst>
        </c:ser>
        <c:ser>
          <c:idx val="3"/>
          <c:order val="3"/>
          <c:tx>
            <c:v>1st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03F-5245-B357-4A0A37203E06}"/>
              </c:ext>
            </c:extLst>
          </c:dPt>
          <c:xVal>
            <c:numRef>
              <c:f>'Q5 Dot Scale'!$C$9:$C$10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'Q5 Dot Scale'!$D$9:$D$10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3F-5245-B357-4A0A37203E06}"/>
            </c:ext>
          </c:extLst>
        </c:ser>
        <c:ser>
          <c:idx val="4"/>
          <c:order val="4"/>
          <c:tx>
            <c:v>3rd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03F-5245-B357-4A0A37203E06}"/>
              </c:ext>
            </c:extLst>
          </c:dPt>
          <c:xVal>
            <c:numRef>
              <c:f>'Q5 Dot Scale'!$C$12:$C$13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'Q5 Dot Scale'!$D$12:$D$13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3F-5245-B357-4A0A37203E06}"/>
            </c:ext>
          </c:extLst>
        </c:ser>
        <c:ser>
          <c:idx val="5"/>
          <c:order val="5"/>
          <c:tx>
            <c:v>+/- 1 Std. Dev.</c:v>
          </c:tx>
          <c:spPr>
            <a:ln w="38100">
              <a:pattFill prst="pct2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'Q5 Dot Scale'!$C$17:$C$18</c:f>
              <c:numCache>
                <c:formatCode>General</c:formatCode>
                <c:ptCount val="2"/>
                <c:pt idx="0">
                  <c:v>2.0705630889249647</c:v>
                </c:pt>
                <c:pt idx="1">
                  <c:v>4.0658005474386716</c:v>
                </c:pt>
              </c:numCache>
            </c:numRef>
          </c:xVal>
          <c:yVal>
            <c:numRef>
              <c:f>'Q5 Dot Scale'!$D$17:$D$18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3F-5245-B357-4A0A37203E06}"/>
            </c:ext>
          </c:extLst>
        </c:ser>
        <c:ser>
          <c:idx val="6"/>
          <c:order val="6"/>
          <c:tx>
            <c:v>+/- 2 Std. Dev.</c:v>
          </c:tx>
          <c:spPr>
            <a:ln w="38100">
              <a:pattFill prst="pct50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'Q5 Dot Scale'!$C$20:$C$21</c:f>
              <c:numCache>
                <c:formatCode>General</c:formatCode>
                <c:ptCount val="2"/>
                <c:pt idx="0">
                  <c:v>1.072944359668111</c:v>
                </c:pt>
                <c:pt idx="1">
                  <c:v>5.0634192766955257</c:v>
                </c:pt>
              </c:numCache>
            </c:numRef>
          </c:xVal>
          <c:yVal>
            <c:numRef>
              <c:f>'Q5 Dot Scale'!$D$20:$D$21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3F-5245-B357-4A0A37203E06}"/>
            </c:ext>
          </c:extLst>
        </c:ser>
        <c:ser>
          <c:idx val="7"/>
          <c:order val="7"/>
          <c:tx>
            <c:v>+/- 3 Std. Dev.</c:v>
          </c:tx>
          <c:spPr>
            <a:ln w="38100">
              <a:pattFill prst="pct7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'Q5 Dot Scale'!$C$23:$C$24</c:f>
              <c:numCache>
                <c:formatCode>General</c:formatCode>
                <c:ptCount val="2"/>
                <c:pt idx="0">
                  <c:v>7.5325630411257283E-2</c:v>
                </c:pt>
                <c:pt idx="1">
                  <c:v>6.0610380059523798</c:v>
                </c:pt>
              </c:numCache>
            </c:numRef>
          </c:xVal>
          <c:yVal>
            <c:numRef>
              <c:f>'Q5 Dot Scale'!$D$23:$D$24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3F-5245-B357-4A0A37203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26272"/>
        <c:axId val="394124312"/>
      </c:scatterChart>
      <c:valAx>
        <c:axId val="3941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124312"/>
        <c:crossesAt val="0.95000000000000029"/>
        <c:crossBetween val="midCat"/>
      </c:valAx>
      <c:valAx>
        <c:axId val="394124312"/>
        <c:scaling>
          <c:orientation val="minMax"/>
          <c:max val="1.2"/>
          <c:min val="0.4"/>
        </c:scaling>
        <c:delete val="1"/>
        <c:axPos val="l"/>
        <c:numFmt formatCode="General" sourceLinked="1"/>
        <c:majorTickMark val="out"/>
        <c:minorTickMark val="none"/>
        <c:tickLblPos val="none"/>
        <c:crossAx val="394126272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390977443609076"/>
          <c:y val="0.33746950365695633"/>
          <c:w val="0.2240601503759399"/>
          <c:h val="0.45905759298698084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2353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300" verticalDpi="30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Q5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'Q5 DStats Formulas'!$J$18:$J$28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'Q5 DStats Formulas'!$K$18:$K$28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C946-959F-EA8819ED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Q5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'Q5 DStats Formulas'!$J$35:$J$45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'Q5 DStats Formulas'!$K$35:$K$45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4-D24D-87B3-D97CB233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Q5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'Q5 DStats Formulas'!$J$49:$J$61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'Q5 DStats Formulas'!$K$49:$K$61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3-264F-9205-794AE855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Q6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'Q6 DStats'!$J$18:$J$28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'Q6 DStats'!$K$18:$K$28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9-4C4B-8C01-9EF50F985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Q6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'Q6 DStats'!$J$35:$J$45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'Q6 DStats'!$K$35:$K$45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A-694C-A57B-EA2595FA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Q6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'Q6 DStats'!$J$49:$J$61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'Q6 DStats'!$K$49:$K$61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9-7040-9F3A-47173459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Q6 Dot Scale</a:t>
            </a:r>
          </a:p>
        </c:rich>
      </c:tx>
      <c:layout>
        <c:manualLayout>
          <c:xMode val="edge"/>
          <c:yMode val="edge"/>
          <c:x val="0.35639097744360937"/>
          <c:y val="3.225806451612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609022556390965E-2"/>
          <c:y val="0.16873469575679453"/>
          <c:w val="0.68270676691729326"/>
          <c:h val="0.79652701967545614"/>
        </c:manualLayout>
      </c:layout>
      <c:scatterChart>
        <c:scatterStyle val="lineMarker"/>
        <c:varyColors val="0"/>
        <c:ser>
          <c:idx val="0"/>
          <c:order val="0"/>
          <c:tx>
            <c:v>Values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'Q6 Dot Scale'!$A$2:$A$45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</c:numCache>
            </c:numRef>
          </c:xVal>
          <c:yVal>
            <c:numRef>
              <c:f>'Q6 Dot Scale'!$B$2:$B$45</c:f>
              <c:numCache>
                <c:formatCode>General</c:formatCode>
                <c:ptCount val="44"/>
                <c:pt idx="0">
                  <c:v>1.075</c:v>
                </c:pt>
                <c:pt idx="1">
                  <c:v>1.05</c:v>
                </c:pt>
                <c:pt idx="2">
                  <c:v>1.0249999999999999</c:v>
                </c:pt>
                <c:pt idx="3">
                  <c:v>1</c:v>
                </c:pt>
                <c:pt idx="4">
                  <c:v>1.2250000000000001</c:v>
                </c:pt>
                <c:pt idx="5">
                  <c:v>1.2000000000000002</c:v>
                </c:pt>
                <c:pt idx="6">
                  <c:v>1.175</c:v>
                </c:pt>
                <c:pt idx="7">
                  <c:v>1.1500000000000001</c:v>
                </c:pt>
                <c:pt idx="8">
                  <c:v>1.125</c:v>
                </c:pt>
                <c:pt idx="9">
                  <c:v>1.1000000000000001</c:v>
                </c:pt>
                <c:pt idx="10">
                  <c:v>1.0750000000000002</c:v>
                </c:pt>
                <c:pt idx="11">
                  <c:v>1.05</c:v>
                </c:pt>
                <c:pt idx="12">
                  <c:v>1.0250000000000001</c:v>
                </c:pt>
                <c:pt idx="13">
                  <c:v>1</c:v>
                </c:pt>
                <c:pt idx="14">
                  <c:v>1.3</c:v>
                </c:pt>
                <c:pt idx="15">
                  <c:v>1.2750000000000001</c:v>
                </c:pt>
                <c:pt idx="16">
                  <c:v>1.25</c:v>
                </c:pt>
                <c:pt idx="17">
                  <c:v>1.2250000000000001</c:v>
                </c:pt>
                <c:pt idx="18">
                  <c:v>1.2</c:v>
                </c:pt>
                <c:pt idx="19">
                  <c:v>1.175</c:v>
                </c:pt>
                <c:pt idx="20">
                  <c:v>1.1499999999999999</c:v>
                </c:pt>
                <c:pt idx="21">
                  <c:v>1.125</c:v>
                </c:pt>
                <c:pt idx="22">
                  <c:v>1.1000000000000001</c:v>
                </c:pt>
                <c:pt idx="23">
                  <c:v>1.075</c:v>
                </c:pt>
                <c:pt idx="24">
                  <c:v>1.05</c:v>
                </c:pt>
                <c:pt idx="25">
                  <c:v>1.0249999999999999</c:v>
                </c:pt>
                <c:pt idx="26">
                  <c:v>1</c:v>
                </c:pt>
                <c:pt idx="27">
                  <c:v>1.4</c:v>
                </c:pt>
                <c:pt idx="28">
                  <c:v>1.375</c:v>
                </c:pt>
                <c:pt idx="29">
                  <c:v>1.3499999999999999</c:v>
                </c:pt>
                <c:pt idx="30">
                  <c:v>1.325</c:v>
                </c:pt>
                <c:pt idx="31">
                  <c:v>1.2999999999999998</c:v>
                </c:pt>
                <c:pt idx="32">
                  <c:v>1.2749999999999999</c:v>
                </c:pt>
                <c:pt idx="33">
                  <c:v>1.25</c:v>
                </c:pt>
                <c:pt idx="34">
                  <c:v>1.2249999999999999</c:v>
                </c:pt>
                <c:pt idx="35">
                  <c:v>1.2</c:v>
                </c:pt>
                <c:pt idx="36">
                  <c:v>1.1749999999999998</c:v>
                </c:pt>
                <c:pt idx="37">
                  <c:v>1.1499999999999999</c:v>
                </c:pt>
                <c:pt idx="38">
                  <c:v>1.125</c:v>
                </c:pt>
                <c:pt idx="39">
                  <c:v>1.0999999999999999</c:v>
                </c:pt>
                <c:pt idx="40">
                  <c:v>1.075</c:v>
                </c:pt>
                <c:pt idx="41">
                  <c:v>1.0499999999999998</c:v>
                </c:pt>
                <c:pt idx="42">
                  <c:v>1.0249999999999999</c:v>
                </c:pt>
                <c:pt idx="43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C-E842-8D71-A1A9052245BB}"/>
            </c:ext>
          </c:extLst>
        </c:ser>
        <c:ser>
          <c:idx val="1"/>
          <c:order val="1"/>
          <c:tx>
            <c:v>Mean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BCC-E842-8D71-A1A9052245BB}"/>
              </c:ext>
            </c:extLst>
          </c:dPt>
          <c:xVal>
            <c:numRef>
              <c:f>'Q6 Dot Scale'!$C$3:$C$4</c:f>
              <c:numCache>
                <c:formatCode>General</c:formatCode>
                <c:ptCount val="2"/>
                <c:pt idx="0">
                  <c:v>2.9772727272727271</c:v>
                </c:pt>
                <c:pt idx="1">
                  <c:v>2.9772727272727271</c:v>
                </c:pt>
              </c:numCache>
            </c:numRef>
          </c:xVal>
          <c:yVal>
            <c:numRef>
              <c:f>'Q6 Dot Scale'!$D$3:$D$4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CC-E842-8D71-A1A9052245BB}"/>
            </c:ext>
          </c:extLst>
        </c:ser>
        <c:ser>
          <c:idx val="2"/>
          <c:order val="2"/>
          <c:tx>
            <c:v>Median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FFFF"/>
                </a:solidFill>
                <a:ln>
                  <a:solidFill>
                    <a:srgbClr val="00FF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BCC-E842-8D71-A1A9052245BB}"/>
              </c:ext>
            </c:extLst>
          </c:dPt>
          <c:xVal>
            <c:numRef>
              <c:f>'Q6 Dot Scale'!$C$6:$C$7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'Q6 Dot Scale'!$D$6:$D$7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C-E842-8D71-A1A9052245BB}"/>
            </c:ext>
          </c:extLst>
        </c:ser>
        <c:ser>
          <c:idx val="3"/>
          <c:order val="3"/>
          <c:tx>
            <c:v>1st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BCC-E842-8D71-A1A9052245BB}"/>
              </c:ext>
            </c:extLst>
          </c:dPt>
          <c:xVal>
            <c:numRef>
              <c:f>'Q6 Dot Scale'!$C$9:$C$10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'Q6 Dot Scale'!$D$9:$D$10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C-E842-8D71-A1A9052245BB}"/>
            </c:ext>
          </c:extLst>
        </c:ser>
        <c:ser>
          <c:idx val="4"/>
          <c:order val="4"/>
          <c:tx>
            <c:v>3rd Quartile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triangle"/>
              <c:size val="7"/>
              <c:spPr>
                <a:solidFill>
                  <a:srgbClr val="008080"/>
                </a:solidFill>
                <a:ln>
                  <a:solidFill>
                    <a:srgbClr val="008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BCC-E842-8D71-A1A9052245BB}"/>
              </c:ext>
            </c:extLst>
          </c:dPt>
          <c:xVal>
            <c:numRef>
              <c:f>'Q6 Dot Scale'!$C$12:$C$13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'Q6 Dot Scale'!$D$12:$D$13</c:f>
              <c:numCache>
                <c:formatCode>General</c:formatCode>
                <c:ptCount val="2"/>
                <c:pt idx="0">
                  <c:v>0.95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CC-E842-8D71-A1A9052245BB}"/>
            </c:ext>
          </c:extLst>
        </c:ser>
        <c:ser>
          <c:idx val="5"/>
          <c:order val="5"/>
          <c:tx>
            <c:v>+/- 1 Std. Dev.</c:v>
          </c:tx>
          <c:spPr>
            <a:ln w="38100">
              <a:pattFill prst="pct2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'Q6 Dot Scale'!$C$17:$C$18</c:f>
              <c:numCache>
                <c:formatCode>General</c:formatCode>
                <c:ptCount val="2"/>
                <c:pt idx="0">
                  <c:v>1.9775370328145443</c:v>
                </c:pt>
                <c:pt idx="1">
                  <c:v>3.9770084217309098</c:v>
                </c:pt>
              </c:numCache>
            </c:numRef>
          </c:xVal>
          <c:yVal>
            <c:numRef>
              <c:f>'Q6 Dot Scale'!$D$17:$D$18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CC-E842-8D71-A1A9052245BB}"/>
            </c:ext>
          </c:extLst>
        </c:ser>
        <c:ser>
          <c:idx val="6"/>
          <c:order val="6"/>
          <c:tx>
            <c:v>+/- 2 Std. Dev.</c:v>
          </c:tx>
          <c:spPr>
            <a:ln w="38100">
              <a:pattFill prst="pct50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'Q6 Dot Scale'!$C$20:$C$21</c:f>
              <c:numCache>
                <c:formatCode>General</c:formatCode>
                <c:ptCount val="2"/>
                <c:pt idx="0">
                  <c:v>0.97780133835636174</c:v>
                </c:pt>
                <c:pt idx="1">
                  <c:v>4.9767441161890922</c:v>
                </c:pt>
              </c:numCache>
            </c:numRef>
          </c:xVal>
          <c:yVal>
            <c:numRef>
              <c:f>'Q6 Dot Scale'!$D$20:$D$21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CC-E842-8D71-A1A9052245BB}"/>
            </c:ext>
          </c:extLst>
        </c:ser>
        <c:ser>
          <c:idx val="7"/>
          <c:order val="7"/>
          <c:tx>
            <c:v>+/- 3 Std. Dev.</c:v>
          </c:tx>
          <c:spPr>
            <a:ln w="38100">
              <a:pattFill prst="pct75">
                <a:fgClr>
                  <a:srgbClr val="FFFF99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'Q6 Dot Scale'!$C$23:$C$24</c:f>
              <c:numCache>
                <c:formatCode>General</c:formatCode>
                <c:ptCount val="2"/>
                <c:pt idx="0">
                  <c:v>-2.1934356101820818E-2</c:v>
                </c:pt>
                <c:pt idx="1">
                  <c:v>5.976479810647275</c:v>
                </c:pt>
              </c:numCache>
            </c:numRef>
          </c:xVal>
          <c:yVal>
            <c:numRef>
              <c:f>'Q6 Dot Scale'!$D$23:$D$24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CC-E842-8D71-A1A90522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26272"/>
        <c:axId val="394124312"/>
      </c:scatterChart>
      <c:valAx>
        <c:axId val="3941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124312"/>
        <c:crossesAt val="0.95000000000000029"/>
        <c:crossBetween val="midCat"/>
      </c:valAx>
      <c:valAx>
        <c:axId val="394124312"/>
        <c:scaling>
          <c:orientation val="minMax"/>
          <c:max val="1.2"/>
          <c:min val="0.4"/>
        </c:scaling>
        <c:delete val="1"/>
        <c:axPos val="l"/>
        <c:numFmt formatCode="General" sourceLinked="1"/>
        <c:majorTickMark val="out"/>
        <c:minorTickMark val="none"/>
        <c:tickLblPos val="none"/>
        <c:crossAx val="394126272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390977443609076"/>
          <c:y val="0.33746950365695633"/>
          <c:w val="0.2240601503759399"/>
          <c:h val="0.45905759298698084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2353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300" verticalDpi="30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Q6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'Q6 DStats Formulas'!$J$18:$J$28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'Q6 DStats Formulas'!$K$18:$K$28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3-A148-90E4-1B42FD1A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Q6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'Q6 DStats Formulas'!$J$35:$J$45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'Q6 DStats Formulas'!$K$35:$K$45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F-EE43-A8C5-088E21AD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Engineer 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'Engineer Dstats Formulas'!$J$49:$J$61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'Engineer Dstats Formulas'!$K$49:$K$61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9-3F49-BC6D-64C3265D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Q6</a:t>
            </a:r>
            <a:r>
              <a:rPr lang="en-US" sz="1800" b="1" i="0" u="none" strike="noStrike" baseline="0"/>
              <a:t> 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'Q6 DStats Formulas'!$J$49:$J$61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'Q6 DStats Formulas'!$K$49:$K$61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CB4A-A09C-BE2E8251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Resolution Time (Days)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'Resolu Days DescriptveStat'!$J$18:$J$28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More</c:v>
                </c:pt>
              </c:strCache>
            </c:strRef>
          </c:cat>
          <c:val>
            <c:numRef>
              <c:f>'Resolu Days DescriptveStat'!$K$18:$K$28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1-9F48-92D8-A0E3272D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536"/>
        <c:axId val="431777440"/>
      </c:barChart>
      <c:catAx>
        <c:axId val="431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77440"/>
        <c:crosses val="autoZero"/>
        <c:auto val="1"/>
        <c:lblAlgn val="ctr"/>
        <c:lblOffset val="100"/>
        <c:noMultiLvlLbl val="0"/>
      </c:catAx>
      <c:valAx>
        <c:axId val="4317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Resolution Time (Days) </a:t>
            </a:r>
            <a:r>
              <a:rPr lang="en-US" baseline="0"/>
              <a:t> Cumulative Frequency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'Resolu Days DescriptveStat'!$J$35:$J$45</c:f>
              <c:strCache>
                <c:ptCount val="11"/>
                <c:pt idx="0">
                  <c:v>13.5</c:v>
                </c:pt>
                <c:pt idx="1">
                  <c:v>27</c:v>
                </c:pt>
                <c:pt idx="2">
                  <c:v>40.5</c:v>
                </c:pt>
                <c:pt idx="3">
                  <c:v>54</c:v>
                </c:pt>
                <c:pt idx="4">
                  <c:v>67.5</c:v>
                </c:pt>
                <c:pt idx="5">
                  <c:v>81</c:v>
                </c:pt>
                <c:pt idx="6">
                  <c:v>94.5</c:v>
                </c:pt>
                <c:pt idx="7">
                  <c:v>108</c:v>
                </c:pt>
                <c:pt idx="8">
                  <c:v>121.5</c:v>
                </c:pt>
                <c:pt idx="9">
                  <c:v>135</c:v>
                </c:pt>
                <c:pt idx="10">
                  <c:v>More</c:v>
                </c:pt>
              </c:strCache>
            </c:strRef>
          </c:cat>
          <c:val>
            <c:numRef>
              <c:f>'Resolu Days DescriptveStat'!$K$35:$K$45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7-1E4A-9833-5BB6B913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004288"/>
        <c:axId val="391005968"/>
      </c:barChart>
      <c:catAx>
        <c:axId val="391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5968"/>
        <c:crosses val="autoZero"/>
        <c:auto val="1"/>
        <c:lblAlgn val="ctr"/>
        <c:lblOffset val="100"/>
        <c:noMultiLvlLbl val="0"/>
      </c:catAx>
      <c:valAx>
        <c:axId val="39100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00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Resolution Time (Days) </a:t>
            </a:r>
            <a:r>
              <a:rPr lang="en-US"/>
              <a:t>Z-Score</a:t>
            </a:r>
            <a:r>
              <a:rPr lang="en-US" baseline="0"/>
              <a:t>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'Resolu Days DescriptveStat'!$J$49:$J$61</c:f>
              <c:strCach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More</c:v>
                </c:pt>
              </c:strCache>
            </c:strRef>
          </c:cat>
          <c:val>
            <c:numRef>
              <c:f>'Resolu Days DescriptveStat'!$K$49:$K$61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1-DA46-94E1-A41EB87C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76560"/>
        <c:axId val="434678240"/>
      </c:barChart>
      <c:catAx>
        <c:axId val="434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8240"/>
        <c:crosses val="autoZero"/>
        <c:auto val="1"/>
        <c:lblAlgn val="ctr"/>
        <c:lblOffset val="100"/>
        <c:noMultiLvlLbl val="0"/>
      </c:catAx>
      <c:valAx>
        <c:axId val="43467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7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20</xdr:row>
      <xdr:rowOff>50800</xdr:rowOff>
    </xdr:from>
    <xdr:to>
      <xdr:col>19</xdr:col>
      <xdr:colOff>25400</xdr:colOff>
      <xdr:row>32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4E5DA2-7242-444F-B46A-938CB4E36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38100</xdr:colOff>
      <xdr:row>45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07B1C6-0A34-1D49-9880-3C48B6867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165100</xdr:colOff>
      <xdr:row>59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A18A39-4CC3-E84F-809F-527B99D13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0AB57-4CD6-204C-AC39-E7C0564C2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ED789-53FB-724A-86D1-705FD6653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2B838-F8DC-5C45-85A8-E00A2C605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104775</xdr:rowOff>
    </xdr:from>
    <xdr:to>
      <xdr:col>10</xdr:col>
      <xdr:colOff>542925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4FFF0-8B3B-3948-A939-3F34E80CD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6B5D1-A2D5-A749-9D10-754430302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7842B-9B7E-F34C-B4F4-EA1F637BA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1C978-9F75-7F47-AD48-1CEAEA4EF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1EE91-06B6-864A-8736-A471B31A7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C908F-77F0-FD4A-8A0A-FD7A051A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E2D91F-FCFB-F94C-9A08-56C2773A9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104775</xdr:rowOff>
    </xdr:from>
    <xdr:to>
      <xdr:col>10</xdr:col>
      <xdr:colOff>542925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D78A6-3CBE-0A40-B3A4-24F216778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B2FEB-470C-684B-8DA8-87578AA58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AA6AC-D0BE-0D4B-988A-689EE2537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E9119E-0AB4-7148-8049-89B0ADD9D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F79A1-189A-584E-A23C-00F086B27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814D8-76D7-A24D-9344-820C775D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77591-1343-AB49-9DE6-01F09239F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104775</xdr:rowOff>
    </xdr:from>
    <xdr:to>
      <xdr:col>10</xdr:col>
      <xdr:colOff>542925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A5EE7-D1BD-2C41-B52A-A978EF76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FCBF0-96D0-9A45-9080-8F5C1A7DF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0C9E5-0EF1-694B-9D8F-744D152BB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1A0145-34C8-3B44-926B-DF442D5FD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7CE19-1D59-2244-BADD-DFA0734AB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E78D88-60EE-574F-910B-38A5B7259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8381BF-670C-9D4F-A424-CD4DD2DC6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20</xdr:row>
      <xdr:rowOff>50800</xdr:rowOff>
    </xdr:from>
    <xdr:to>
      <xdr:col>19</xdr:col>
      <xdr:colOff>25400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C5CE9-C08D-3241-84C0-BE83861A4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38100</xdr:colOff>
      <xdr:row>45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00921-E637-BC4F-9B06-322583C12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165100</xdr:colOff>
      <xdr:row>59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0464A-7647-354D-8405-0CF628163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104775</xdr:rowOff>
    </xdr:from>
    <xdr:to>
      <xdr:col>10</xdr:col>
      <xdr:colOff>542925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A678A-CDBA-4A49-9A07-0EBDB2E10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B6BE2-8ACC-524C-B3AD-8807A77A1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0FF4C-99A8-084F-B2C0-B87A5A09B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1DCDA-675B-5846-9FF0-84CBB9B2A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0F44B-8B67-5F41-9BB7-B961FBB0B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C8D88-A870-CC49-899C-B503C78C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06844C-A357-864E-A94C-E2F86328B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104775</xdr:rowOff>
    </xdr:from>
    <xdr:to>
      <xdr:col>10</xdr:col>
      <xdr:colOff>542925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4220B-1345-E94C-8F96-CAB587F8D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0CC38-8757-4048-83C7-EE7D30BCB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027B3-DF48-604F-B4D8-568BC0CF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D5CBF-621B-E449-AE71-388F74E1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6C0A1-05B8-7949-BF81-0F729E589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5810E-CF5B-0B4D-8BCE-575F1E849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55B24-0D93-0749-8BF4-9CD749655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73E18-23EC-9246-9E08-A826F05A1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1C840-82F9-0A42-BCB0-EDA1135DD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B9F261-F2B6-EB41-B446-5A25F9646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71398-210F-8D4D-ABC6-D46945E5E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1B3A6-4590-1744-AD37-0E5839E66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BE6249-4D16-A746-A6DE-9D8018AAB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620BC-9BAE-8348-BF0F-66310FF39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EA5BD-7010-3140-B53F-5BD51437D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1E6E4-1D07-0349-9BC9-F7E0FBCF8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DF4D6-5309-0149-A10B-06A2ABF60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65B69-1E32-5D46-9E31-673BC3826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1E56B-5EF1-834B-80EE-6F16051BD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104775</xdr:rowOff>
    </xdr:from>
    <xdr:to>
      <xdr:col>10</xdr:col>
      <xdr:colOff>542925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C5D65-6B23-D545-A688-BBC827E5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0</xdr:colOff>
      <xdr:row>32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0E769-65D2-8E49-BBC5-3F92AA10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33</xdr:row>
      <xdr:rowOff>0</xdr:rowOff>
    </xdr:from>
    <xdr:to>
      <xdr:col>19</xdr:col>
      <xdr:colOff>0</xdr:colOff>
      <xdr:row>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2FE4D-78F6-C54F-BBD4-241470BB2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46</xdr:row>
      <xdr:rowOff>25400</xdr:rowOff>
    </xdr:from>
    <xdr:to>
      <xdr:col>19</xdr:col>
      <xdr:colOff>431800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19E653-E0AE-2647-8D9E-8025095A1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/Documents/Excel%20Addons/PHstat/PHStat%204/PHSta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RBDWS"/>
      <sheetName val="RBDWS"/>
      <sheetName val="LRWS"/>
      <sheetName val="DescSummaryWS"/>
      <sheetName val="ATFWORWS"/>
      <sheetName val="MRWS"/>
      <sheetName val="SLRWS"/>
      <sheetName val="BESTWS"/>
      <sheetName val="ATFRWS"/>
      <sheetName val="ASFWS"/>
      <sheetName val="DotScaleWS"/>
      <sheetName val="CIPVWS"/>
      <sheetName val="CSTVWS"/>
      <sheetName val="CovarianceWS"/>
      <sheetName val="TSPTWS"/>
      <sheetName val="TSTTSVWS"/>
      <sheetName val="TSTTWS"/>
      <sheetName val="TSZTWS"/>
      <sheetName val="TSZTPWS"/>
      <sheetName val="TSFTWS"/>
      <sheetName val="WilcoxonWS"/>
      <sheetName val="ZTPWS"/>
      <sheetName val="TTMeanWS"/>
      <sheetName val="ZTMeanWS"/>
      <sheetName val="CITDWS"/>
      <sheetName val="CIPTWS"/>
      <sheetName val="SSPWS"/>
      <sheetName val="SSMWS"/>
      <sheetName val="CIPWS"/>
      <sheetName val="CIMSUWS"/>
      <sheetName val="CIMSKWS"/>
      <sheetName val="ExponentialWS"/>
      <sheetName val="NormalWS"/>
      <sheetName val="HypergeoWS"/>
      <sheetName val="PoissonWS"/>
      <sheetName val="BinomialWS"/>
      <sheetName val="nuLRWS"/>
      <sheetName val="nuDescSummaryWS"/>
      <sheetName val="nuATFWORWS"/>
      <sheetName val="nuMRWS"/>
      <sheetName val="nuSLRWS"/>
      <sheetName val="nuBESTWS"/>
      <sheetName val="nuATFRWS"/>
      <sheetName val="nuASFWS"/>
      <sheetName val="nuDotScaleWS"/>
      <sheetName val="nuCIPVWS"/>
      <sheetName val="nuCSTVWS"/>
      <sheetName val="nuCovarianceWS"/>
      <sheetName val="RXChartWS"/>
      <sheetName val="pChartWS"/>
      <sheetName val="cChartWS"/>
      <sheetName val="nuTSPTWS"/>
      <sheetName val="nuTSTTSVWS"/>
      <sheetName val="nuTSTTWS"/>
      <sheetName val="nuTSZTWS"/>
      <sheetName val="nuTSZTPWS"/>
      <sheetName val="nuTSFTWS"/>
      <sheetName val="nuWilcoxonWS"/>
      <sheetName val="nuZTPWS"/>
      <sheetName val="nuTTMeanWS"/>
      <sheetName val="nuZTMeanWS"/>
      <sheetName val="nuCITDWS"/>
      <sheetName val="nuCIPTWS"/>
      <sheetName val="nuSSPWS"/>
      <sheetName val="nuSSMWS"/>
      <sheetName val="nuCIPWS"/>
      <sheetName val="nuCIMSUWS"/>
      <sheetName val="nuCIMSKWS"/>
      <sheetName val="nuExponentialWS"/>
      <sheetName val="nuNormalWS"/>
      <sheetName val="nuHypergeoWS"/>
      <sheetName val="nuPoissonWS"/>
      <sheetName val="nuBinomialWS"/>
      <sheetName val="Basic Probabil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2">
          <cell r="B2">
            <v>0.97499999999999998</v>
          </cell>
        </row>
        <row r="3">
          <cell r="B3">
            <v>0.97499999999999998</v>
          </cell>
          <cell r="C3" t="e">
            <v>#DIV/0!</v>
          </cell>
          <cell r="D3">
            <v>0.95</v>
          </cell>
        </row>
        <row r="4">
          <cell r="B4">
            <v>0.97499999999999998</v>
          </cell>
          <cell r="C4" t="e">
            <v>#DIV/0!</v>
          </cell>
          <cell r="D4">
            <v>0.7</v>
          </cell>
        </row>
        <row r="5">
          <cell r="B5">
            <v>0.97499999999999998</v>
          </cell>
        </row>
        <row r="6">
          <cell r="B6">
            <v>0.97499999999999998</v>
          </cell>
          <cell r="C6" t="e">
            <v>#NUM!</v>
          </cell>
          <cell r="D6">
            <v>0.95</v>
          </cell>
        </row>
        <row r="7">
          <cell r="B7">
            <v>0.97499999999999998</v>
          </cell>
          <cell r="C7" t="e">
            <v>#NUM!</v>
          </cell>
          <cell r="D7">
            <v>0.7</v>
          </cell>
        </row>
        <row r="8">
          <cell r="B8">
            <v>0.97499999999999998</v>
          </cell>
        </row>
        <row r="9">
          <cell r="B9">
            <v>0.97499999999999998</v>
          </cell>
          <cell r="C9" t="e">
            <v>#NUM!</v>
          </cell>
          <cell r="D9">
            <v>0.95</v>
          </cell>
        </row>
        <row r="10">
          <cell r="B10">
            <v>0.97499999999999998</v>
          </cell>
          <cell r="C10" t="e">
            <v>#NUM!</v>
          </cell>
          <cell r="D10">
            <v>0.7</v>
          </cell>
        </row>
        <row r="11">
          <cell r="B11">
            <v>0.97499999999999998</v>
          </cell>
        </row>
        <row r="12">
          <cell r="B12">
            <v>0.97499999999999998</v>
          </cell>
          <cell r="C12" t="e">
            <v>#NUM!</v>
          </cell>
          <cell r="D12">
            <v>0.95</v>
          </cell>
        </row>
        <row r="13">
          <cell r="B13">
            <v>0.97499999999999998</v>
          </cell>
          <cell r="C13" t="e">
            <v>#NUM!</v>
          </cell>
          <cell r="D13">
            <v>0.7</v>
          </cell>
        </row>
        <row r="14">
          <cell r="B14">
            <v>0.97499999999999998</v>
          </cell>
        </row>
        <row r="15">
          <cell r="B15">
            <v>0.97499999999999998</v>
          </cell>
        </row>
        <row r="16">
          <cell r="B16">
            <v>0.97499999999999998</v>
          </cell>
        </row>
        <row r="17">
          <cell r="B17">
            <v>0.97499999999999998</v>
          </cell>
          <cell r="C17" t="e">
            <v>#DIV/0!</v>
          </cell>
          <cell r="D17">
            <v>0.9</v>
          </cell>
        </row>
        <row r="18">
          <cell r="B18">
            <v>0.97499999999999998</v>
          </cell>
          <cell r="C18" t="e">
            <v>#DIV/0!</v>
          </cell>
          <cell r="D18">
            <v>0.9</v>
          </cell>
        </row>
        <row r="20">
          <cell r="C20" t="e">
            <v>#DIV/0!</v>
          </cell>
          <cell r="D20">
            <v>0.8</v>
          </cell>
        </row>
        <row r="21">
          <cell r="C21" t="e">
            <v>#DIV/0!</v>
          </cell>
          <cell r="D21">
            <v>0.8</v>
          </cell>
        </row>
        <row r="23">
          <cell r="C23" t="e">
            <v>#DIV/0!</v>
          </cell>
          <cell r="D23">
            <v>0.7</v>
          </cell>
        </row>
        <row r="24">
          <cell r="C24" t="e">
            <v>#DIV/0!</v>
          </cell>
          <cell r="D24">
            <v>0.7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63EB-7B4A-0F45-B36B-5C445D6EF311}">
  <sheetPr>
    <tabColor rgb="FFC00000"/>
  </sheetPr>
  <dimension ref="A1:K50"/>
  <sheetViews>
    <sheetView tabSelected="1" topLeftCell="A17" workbookViewId="0">
      <selection activeCell="G52" sqref="G52"/>
    </sheetView>
  </sheetViews>
  <sheetFormatPr baseColWidth="10" defaultRowHeight="16" x14ac:dyDescent="0.2"/>
  <cols>
    <col min="1" max="1" width="20.33203125" bestFit="1" customWidth="1"/>
    <col min="2" max="2" width="13.83203125" bestFit="1" customWidth="1"/>
    <col min="3" max="3" width="20.83203125" bestFit="1" customWidth="1"/>
    <col min="4" max="4" width="19.1640625" bestFit="1" customWidth="1"/>
    <col min="7" max="7" width="8.33203125" bestFit="1" customWidth="1"/>
    <col min="8" max="8" width="12.5" bestFit="1" customWidth="1"/>
    <col min="9" max="9" width="13.5" bestFit="1" customWidth="1"/>
    <col min="10" max="10" width="20.1640625" bestFit="1" customWidth="1"/>
    <col min="11" max="11" width="18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3</v>
      </c>
      <c r="B2" s="2">
        <v>2</v>
      </c>
      <c r="C2" s="2">
        <v>0</v>
      </c>
      <c r="D2" s="2">
        <v>2</v>
      </c>
      <c r="E2" s="2">
        <v>2</v>
      </c>
      <c r="F2" s="2">
        <v>2</v>
      </c>
      <c r="G2" s="2">
        <v>3</v>
      </c>
      <c r="H2" s="2">
        <v>1.667</v>
      </c>
      <c r="I2" s="2">
        <v>2</v>
      </c>
      <c r="J2" s="2">
        <v>0.36</v>
      </c>
      <c r="K2" s="2">
        <v>20</v>
      </c>
    </row>
    <row r="3" spans="1:11" x14ac:dyDescent="0.2">
      <c r="A3" s="2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7.99</v>
      </c>
      <c r="K3" s="2">
        <v>12</v>
      </c>
    </row>
    <row r="4" spans="1:11" x14ac:dyDescent="0.2">
      <c r="A4" s="2">
        <v>2</v>
      </c>
      <c r="B4" s="2">
        <v>2</v>
      </c>
      <c r="C4" s="2">
        <v>3</v>
      </c>
      <c r="D4" s="2">
        <v>2</v>
      </c>
      <c r="E4" s="2">
        <v>2</v>
      </c>
      <c r="F4" s="2">
        <v>2</v>
      </c>
      <c r="G4" s="2">
        <v>2</v>
      </c>
      <c r="H4" s="2">
        <v>2.3330000000000002</v>
      </c>
      <c r="I4" s="2">
        <v>2</v>
      </c>
      <c r="J4" s="2">
        <v>0.04</v>
      </c>
      <c r="K4" s="2">
        <v>15</v>
      </c>
    </row>
    <row r="5" spans="1:11" x14ac:dyDescent="0.2">
      <c r="A5" s="2">
        <v>3</v>
      </c>
      <c r="B5" s="2">
        <v>3</v>
      </c>
      <c r="C5" s="2">
        <v>4</v>
      </c>
      <c r="D5" s="2">
        <v>4</v>
      </c>
      <c r="E5" s="2">
        <v>1</v>
      </c>
      <c r="F5" s="2">
        <v>2</v>
      </c>
      <c r="G5" s="2">
        <v>3</v>
      </c>
      <c r="H5" s="2">
        <v>3.3330000000000002</v>
      </c>
      <c r="I5" s="2">
        <v>2.3330000000000002</v>
      </c>
      <c r="J5" s="2">
        <v>24.31</v>
      </c>
      <c r="K5" s="2">
        <v>11</v>
      </c>
    </row>
    <row r="6" spans="1:11" x14ac:dyDescent="0.2">
      <c r="A6" s="2">
        <v>3</v>
      </c>
      <c r="B6" s="2">
        <v>3</v>
      </c>
      <c r="C6" s="2">
        <v>4</v>
      </c>
      <c r="D6" s="2">
        <v>2</v>
      </c>
      <c r="E6" s="2">
        <v>3</v>
      </c>
      <c r="F6" s="2">
        <v>3</v>
      </c>
      <c r="G6" s="2">
        <v>4</v>
      </c>
      <c r="H6" s="2">
        <v>3.3330000000000002</v>
      </c>
      <c r="I6" s="2">
        <v>2.6669999999999998</v>
      </c>
      <c r="J6" s="2">
        <v>0.65</v>
      </c>
      <c r="K6" s="2">
        <v>22</v>
      </c>
    </row>
    <row r="7" spans="1:11" x14ac:dyDescent="0.2">
      <c r="A7" s="2">
        <v>2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7.0000000000000007E-2</v>
      </c>
      <c r="K7" s="2">
        <v>6</v>
      </c>
    </row>
    <row r="8" spans="1:11" x14ac:dyDescent="0.2">
      <c r="A8" s="2">
        <v>3</v>
      </c>
      <c r="B8" s="2">
        <v>3</v>
      </c>
      <c r="C8" s="2">
        <v>4</v>
      </c>
      <c r="D8" s="2">
        <v>3</v>
      </c>
      <c r="E8" s="2">
        <v>3</v>
      </c>
      <c r="F8" s="2">
        <v>3</v>
      </c>
      <c r="G8" s="2">
        <v>3</v>
      </c>
      <c r="H8" s="2">
        <v>3.3330000000000002</v>
      </c>
      <c r="I8" s="2">
        <v>3</v>
      </c>
      <c r="J8" s="2">
        <v>1.17</v>
      </c>
      <c r="K8" s="2">
        <v>39</v>
      </c>
    </row>
    <row r="9" spans="1:11" x14ac:dyDescent="0.2">
      <c r="A9" s="2">
        <v>4</v>
      </c>
      <c r="B9" s="2">
        <v>4</v>
      </c>
      <c r="C9" s="2">
        <v>4</v>
      </c>
      <c r="D9" s="2">
        <v>4</v>
      </c>
      <c r="E9" s="2">
        <v>4</v>
      </c>
      <c r="F9" s="2">
        <v>4</v>
      </c>
      <c r="G9" s="2">
        <v>4</v>
      </c>
      <c r="H9" s="2">
        <v>4</v>
      </c>
      <c r="I9" s="2">
        <v>4</v>
      </c>
      <c r="J9" s="2">
        <v>8.6300000000000008</v>
      </c>
      <c r="K9" s="2">
        <v>19</v>
      </c>
    </row>
    <row r="10" spans="1:11" x14ac:dyDescent="0.2">
      <c r="A10" s="2">
        <v>4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  <c r="H10" s="2">
        <v>4</v>
      </c>
      <c r="I10" s="2">
        <v>4</v>
      </c>
      <c r="J10" s="2">
        <v>1.1599999999999999</v>
      </c>
      <c r="K10" s="2">
        <v>12</v>
      </c>
    </row>
    <row r="11" spans="1:11" x14ac:dyDescent="0.2">
      <c r="A11" s="2">
        <v>3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  <c r="I11" s="2">
        <v>3</v>
      </c>
      <c r="J11" s="2">
        <v>0.02</v>
      </c>
      <c r="K11" s="2">
        <v>13</v>
      </c>
    </row>
    <row r="12" spans="1:11" x14ac:dyDescent="0.2">
      <c r="A12" s="2">
        <v>3</v>
      </c>
      <c r="B12" s="2">
        <v>3</v>
      </c>
      <c r="C12" s="2">
        <v>3</v>
      </c>
      <c r="D12" s="2">
        <v>3</v>
      </c>
      <c r="E12" s="2">
        <v>4</v>
      </c>
      <c r="F12" s="2">
        <v>3</v>
      </c>
      <c r="G12" s="2">
        <v>3</v>
      </c>
      <c r="H12" s="2">
        <v>3</v>
      </c>
      <c r="I12" s="2">
        <v>3.3330000000000002</v>
      </c>
      <c r="J12" s="2">
        <v>0.91</v>
      </c>
      <c r="K12" s="2">
        <v>13</v>
      </c>
    </row>
    <row r="13" spans="1:11" x14ac:dyDescent="0.2">
      <c r="A13" s="2">
        <v>3</v>
      </c>
      <c r="B13" s="2">
        <v>2</v>
      </c>
      <c r="C13" s="2">
        <v>3</v>
      </c>
      <c r="D13" s="2">
        <v>3</v>
      </c>
      <c r="E13" s="2">
        <v>4</v>
      </c>
      <c r="F13" s="2">
        <v>4</v>
      </c>
      <c r="G13" s="2">
        <v>3</v>
      </c>
      <c r="H13" s="2">
        <v>2.6669999999999998</v>
      </c>
      <c r="I13" s="2">
        <v>3.6669999999999998</v>
      </c>
      <c r="J13" s="2">
        <v>0.06</v>
      </c>
      <c r="K13" s="2">
        <v>19</v>
      </c>
    </row>
    <row r="14" spans="1:11" x14ac:dyDescent="0.2">
      <c r="A14" s="2">
        <v>4</v>
      </c>
      <c r="B14" s="2">
        <v>4</v>
      </c>
      <c r="C14" s="2">
        <v>4</v>
      </c>
      <c r="D14" s="2">
        <v>4</v>
      </c>
      <c r="E14" s="2">
        <v>4</v>
      </c>
      <c r="F14" s="2">
        <v>4</v>
      </c>
      <c r="G14" s="2">
        <v>4</v>
      </c>
      <c r="H14" s="2">
        <v>4</v>
      </c>
      <c r="I14" s="2">
        <v>4</v>
      </c>
      <c r="J14" s="2">
        <v>0.15</v>
      </c>
      <c r="K14" s="2">
        <v>47</v>
      </c>
    </row>
    <row r="15" spans="1:11" x14ac:dyDescent="0.2">
      <c r="A15" s="2">
        <v>4</v>
      </c>
      <c r="B15" s="2">
        <v>4</v>
      </c>
      <c r="C15" s="2">
        <v>4</v>
      </c>
      <c r="D15" s="2">
        <v>4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23.24</v>
      </c>
      <c r="K15" s="2">
        <v>24</v>
      </c>
    </row>
    <row r="16" spans="1:11" x14ac:dyDescent="0.2">
      <c r="A16" s="2">
        <v>4</v>
      </c>
      <c r="B16" s="2">
        <v>4</v>
      </c>
      <c r="C16" s="2">
        <v>4</v>
      </c>
      <c r="D16" s="2">
        <v>4</v>
      </c>
      <c r="E16" s="2">
        <v>4</v>
      </c>
      <c r="F16" s="2">
        <v>4</v>
      </c>
      <c r="G16" s="2">
        <v>1</v>
      </c>
      <c r="H16" s="2">
        <v>4</v>
      </c>
      <c r="I16" s="2">
        <v>4</v>
      </c>
      <c r="J16" s="2">
        <v>0.05</v>
      </c>
      <c r="K16" s="2">
        <v>19</v>
      </c>
    </row>
    <row r="17" spans="1:11" x14ac:dyDescent="0.2">
      <c r="A17" s="2">
        <v>3</v>
      </c>
      <c r="B17" s="2">
        <v>4</v>
      </c>
      <c r="C17" s="2">
        <v>4</v>
      </c>
      <c r="D17" s="2">
        <v>4</v>
      </c>
      <c r="E17" s="2">
        <v>4</v>
      </c>
      <c r="F17" s="2">
        <v>4</v>
      </c>
      <c r="G17" s="2">
        <v>4</v>
      </c>
      <c r="H17" s="2">
        <v>3.6669999999999998</v>
      </c>
      <c r="I17" s="2">
        <v>4</v>
      </c>
      <c r="J17" s="2">
        <v>5.35</v>
      </c>
      <c r="K17" s="2">
        <v>17</v>
      </c>
    </row>
    <row r="18" spans="1:11" x14ac:dyDescent="0.2">
      <c r="A18" s="2">
        <v>2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3</v>
      </c>
      <c r="H18" s="2">
        <v>2</v>
      </c>
      <c r="I18" s="2">
        <v>2</v>
      </c>
      <c r="J18" s="2">
        <v>0.03</v>
      </c>
      <c r="K18" s="2">
        <v>13</v>
      </c>
    </row>
    <row r="19" spans="1:11" x14ac:dyDescent="0.2">
      <c r="A19" s="2">
        <v>2</v>
      </c>
      <c r="B19" s="2">
        <v>2</v>
      </c>
      <c r="C19" s="2">
        <v>3</v>
      </c>
      <c r="D19" s="2">
        <v>3</v>
      </c>
      <c r="E19" s="2">
        <v>3</v>
      </c>
      <c r="F19" s="2">
        <v>2</v>
      </c>
      <c r="G19" s="2">
        <v>3</v>
      </c>
      <c r="H19" s="2">
        <v>2.3330000000000002</v>
      </c>
      <c r="I19" s="2">
        <v>2.6669999999999998</v>
      </c>
      <c r="J19" s="2">
        <v>0.01</v>
      </c>
      <c r="K19" s="2">
        <v>8</v>
      </c>
    </row>
    <row r="20" spans="1:11" x14ac:dyDescent="0.2">
      <c r="A20" s="2">
        <v>2</v>
      </c>
      <c r="B20" s="2">
        <v>2</v>
      </c>
      <c r="C20" s="2">
        <v>3</v>
      </c>
      <c r="D20" s="2">
        <v>3</v>
      </c>
      <c r="E20" s="2">
        <v>3</v>
      </c>
      <c r="F20" s="2">
        <v>3</v>
      </c>
      <c r="G20" s="2">
        <v>3</v>
      </c>
      <c r="H20" s="2">
        <v>2.3330000000000002</v>
      </c>
      <c r="I20" s="2">
        <v>3</v>
      </c>
      <c r="J20" s="2">
        <v>0.05</v>
      </c>
      <c r="K20" s="2">
        <v>33</v>
      </c>
    </row>
    <row r="21" spans="1:11" x14ac:dyDescent="0.2">
      <c r="A21" s="2">
        <v>3</v>
      </c>
      <c r="B21" s="2">
        <v>4</v>
      </c>
      <c r="C21" s="2">
        <v>4</v>
      </c>
      <c r="D21" s="2">
        <v>3</v>
      </c>
      <c r="E21" s="2">
        <v>3</v>
      </c>
      <c r="F21" s="2">
        <v>3</v>
      </c>
      <c r="G21" s="2">
        <v>2</v>
      </c>
      <c r="H21" s="2">
        <v>3.6669999999999998</v>
      </c>
      <c r="I21" s="2">
        <v>3</v>
      </c>
      <c r="J21" s="2">
        <v>0.05</v>
      </c>
      <c r="K21" s="2">
        <v>21</v>
      </c>
    </row>
    <row r="22" spans="1:11" x14ac:dyDescent="0.2">
      <c r="A22" s="2">
        <v>4</v>
      </c>
      <c r="B22" s="2">
        <v>3</v>
      </c>
      <c r="C22" s="2">
        <v>4</v>
      </c>
      <c r="D22" s="2">
        <v>4</v>
      </c>
      <c r="E22" s="2">
        <v>3</v>
      </c>
      <c r="F22" s="2">
        <v>3</v>
      </c>
      <c r="G22" s="2">
        <v>3</v>
      </c>
      <c r="H22" s="2">
        <v>3.6669999999999998</v>
      </c>
      <c r="I22" s="2">
        <v>3.3330000000000002</v>
      </c>
      <c r="J22" s="2">
        <v>2.4300000000000002</v>
      </c>
      <c r="K22" s="2">
        <v>28</v>
      </c>
    </row>
    <row r="23" spans="1:11" x14ac:dyDescent="0.2">
      <c r="A23" s="2">
        <v>4</v>
      </c>
      <c r="B23" s="2">
        <v>4</v>
      </c>
      <c r="C23" s="2">
        <v>4</v>
      </c>
      <c r="D23" s="2">
        <v>4</v>
      </c>
      <c r="E23" s="2">
        <v>4</v>
      </c>
      <c r="F23" s="2">
        <v>4</v>
      </c>
      <c r="G23" s="2">
        <v>4</v>
      </c>
      <c r="H23" s="2">
        <v>4</v>
      </c>
      <c r="I23" s="2">
        <v>4</v>
      </c>
      <c r="J23" s="2">
        <v>0.03</v>
      </c>
      <c r="K23" s="2">
        <v>13</v>
      </c>
    </row>
    <row r="24" spans="1:11" x14ac:dyDescent="0.2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3</v>
      </c>
      <c r="H24" s="2">
        <v>1</v>
      </c>
      <c r="I24" s="2">
        <v>1</v>
      </c>
      <c r="J24" s="2">
        <v>48.92</v>
      </c>
      <c r="K24" s="2">
        <v>2</v>
      </c>
    </row>
    <row r="25" spans="1:11" x14ac:dyDescent="0.2">
      <c r="A25" s="2">
        <v>3</v>
      </c>
      <c r="B25" s="2">
        <v>3</v>
      </c>
      <c r="C25" s="2">
        <v>3</v>
      </c>
      <c r="D25" s="2">
        <v>3</v>
      </c>
      <c r="E25" s="2">
        <v>3</v>
      </c>
      <c r="F25" s="2">
        <v>3</v>
      </c>
      <c r="G25" s="2">
        <v>2</v>
      </c>
      <c r="H25" s="2">
        <v>3</v>
      </c>
      <c r="I25" s="2">
        <v>3</v>
      </c>
      <c r="J25" s="2">
        <v>0.03</v>
      </c>
      <c r="K25" s="2">
        <v>25</v>
      </c>
    </row>
    <row r="26" spans="1:11" x14ac:dyDescent="0.2">
      <c r="A26" s="2">
        <v>3</v>
      </c>
      <c r="B26" s="2">
        <v>3</v>
      </c>
      <c r="C26" s="2">
        <v>3</v>
      </c>
      <c r="D26" s="2">
        <v>3</v>
      </c>
      <c r="E26" s="2">
        <v>3</v>
      </c>
      <c r="F26" s="2">
        <v>3</v>
      </c>
      <c r="G26" s="2">
        <v>3</v>
      </c>
      <c r="H26" s="2">
        <v>3</v>
      </c>
      <c r="I26" s="2">
        <v>3</v>
      </c>
      <c r="J26" s="2">
        <v>7.08</v>
      </c>
      <c r="K26" s="2">
        <v>25</v>
      </c>
    </row>
    <row r="27" spans="1:11" x14ac:dyDescent="0.2">
      <c r="A27" s="2">
        <v>2</v>
      </c>
      <c r="B27" s="2">
        <v>2</v>
      </c>
      <c r="C27" s="2">
        <v>2</v>
      </c>
      <c r="D27" s="2">
        <v>2</v>
      </c>
      <c r="E27" s="2">
        <v>0</v>
      </c>
      <c r="F27" s="2">
        <v>1</v>
      </c>
      <c r="G27" s="2">
        <v>2</v>
      </c>
      <c r="H27" s="2">
        <v>2</v>
      </c>
      <c r="I27" s="2">
        <v>1</v>
      </c>
      <c r="J27" s="2">
        <v>0.89</v>
      </c>
      <c r="K27" s="2">
        <v>48</v>
      </c>
    </row>
    <row r="28" spans="1:11" x14ac:dyDescent="0.2">
      <c r="A28" s="2">
        <v>2</v>
      </c>
      <c r="B28" s="2">
        <v>2</v>
      </c>
      <c r="C28" s="2">
        <v>2</v>
      </c>
      <c r="D28" s="2">
        <v>2</v>
      </c>
      <c r="E28" s="2">
        <v>3</v>
      </c>
      <c r="F28" s="2">
        <v>2</v>
      </c>
      <c r="G28" s="2">
        <v>2</v>
      </c>
      <c r="H28" s="2">
        <v>2</v>
      </c>
      <c r="I28" s="2">
        <v>2.3330000000000002</v>
      </c>
      <c r="J28" s="2">
        <v>0.01</v>
      </c>
      <c r="K28" s="2">
        <v>12</v>
      </c>
    </row>
    <row r="29" spans="1:11" x14ac:dyDescent="0.2">
      <c r="A29" s="2">
        <v>4</v>
      </c>
      <c r="B29" s="2">
        <v>4</v>
      </c>
      <c r="C29" s="2">
        <v>4</v>
      </c>
      <c r="D29" s="2">
        <v>4</v>
      </c>
      <c r="E29" s="2">
        <v>4</v>
      </c>
      <c r="F29" s="2">
        <v>4</v>
      </c>
      <c r="G29" s="2">
        <v>3</v>
      </c>
      <c r="H29" s="2">
        <v>4</v>
      </c>
      <c r="I29" s="2">
        <v>4</v>
      </c>
      <c r="J29" s="2">
        <v>71.680000000000007</v>
      </c>
      <c r="K29" s="2">
        <v>118</v>
      </c>
    </row>
    <row r="30" spans="1:11" x14ac:dyDescent="0.2">
      <c r="A30" s="2">
        <v>4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6.98</v>
      </c>
      <c r="K30" s="2">
        <v>27</v>
      </c>
    </row>
    <row r="31" spans="1:11" x14ac:dyDescent="0.2">
      <c r="A31" s="2">
        <v>3</v>
      </c>
      <c r="B31" s="2">
        <v>3</v>
      </c>
      <c r="C31" s="2">
        <v>3</v>
      </c>
      <c r="D31" s="2">
        <v>3</v>
      </c>
      <c r="E31" s="2">
        <v>3</v>
      </c>
      <c r="F31" s="2">
        <v>3</v>
      </c>
      <c r="G31" s="2">
        <v>3</v>
      </c>
      <c r="H31" s="2">
        <v>3</v>
      </c>
      <c r="I31" s="2">
        <v>3</v>
      </c>
      <c r="J31" s="2">
        <v>2.96</v>
      </c>
      <c r="K31" s="2">
        <v>11</v>
      </c>
    </row>
    <row r="32" spans="1:11" x14ac:dyDescent="0.2">
      <c r="A32" s="2">
        <v>2</v>
      </c>
      <c r="B32" s="2">
        <v>2</v>
      </c>
      <c r="C32" s="2">
        <v>2</v>
      </c>
      <c r="D32" s="2">
        <v>2</v>
      </c>
      <c r="E32" s="2">
        <v>2</v>
      </c>
      <c r="F32" s="2">
        <v>1</v>
      </c>
      <c r="G32" s="2">
        <v>2</v>
      </c>
      <c r="H32" s="2">
        <v>2</v>
      </c>
      <c r="I32" s="2">
        <v>1.667</v>
      </c>
      <c r="J32" s="2">
        <v>0.03</v>
      </c>
      <c r="K32" s="2">
        <v>21</v>
      </c>
    </row>
    <row r="33" spans="1:11" x14ac:dyDescent="0.2">
      <c r="A33" s="2">
        <v>4</v>
      </c>
      <c r="B33" s="2">
        <v>4</v>
      </c>
      <c r="C33" s="2">
        <v>4</v>
      </c>
      <c r="D33" s="2">
        <v>3</v>
      </c>
      <c r="E33" s="2">
        <v>3</v>
      </c>
      <c r="F33" s="2">
        <v>4</v>
      </c>
      <c r="G33" s="2">
        <v>4</v>
      </c>
      <c r="H33" s="2">
        <v>4</v>
      </c>
      <c r="I33" s="2">
        <v>3.3330000000000002</v>
      </c>
      <c r="J33" s="2">
        <v>0.01</v>
      </c>
      <c r="K33" s="2">
        <v>5</v>
      </c>
    </row>
    <row r="34" spans="1:11" x14ac:dyDescent="0.2">
      <c r="A34" s="2">
        <v>4</v>
      </c>
      <c r="B34" s="2">
        <v>4</v>
      </c>
      <c r="C34" s="2">
        <v>4</v>
      </c>
      <c r="D34" s="2">
        <v>4</v>
      </c>
      <c r="E34" s="2">
        <v>4</v>
      </c>
      <c r="F34" s="2">
        <v>4</v>
      </c>
      <c r="G34" s="2">
        <v>3</v>
      </c>
      <c r="H34" s="2">
        <v>4</v>
      </c>
      <c r="I34" s="2">
        <v>4</v>
      </c>
      <c r="J34" s="2">
        <v>5.96</v>
      </c>
      <c r="K34" s="2">
        <v>33</v>
      </c>
    </row>
    <row r="35" spans="1:11" x14ac:dyDescent="0.2">
      <c r="A35" s="2">
        <v>4</v>
      </c>
      <c r="B35" s="2">
        <v>4</v>
      </c>
      <c r="C35" s="2">
        <v>4</v>
      </c>
      <c r="D35" s="2">
        <v>4</v>
      </c>
      <c r="E35" s="2">
        <v>4</v>
      </c>
      <c r="F35" s="2">
        <v>4</v>
      </c>
      <c r="G35" s="2">
        <v>4</v>
      </c>
      <c r="H35" s="2">
        <v>4</v>
      </c>
      <c r="I35" s="2">
        <v>4</v>
      </c>
      <c r="J35" s="2">
        <v>6.16</v>
      </c>
      <c r="K35" s="2">
        <v>29</v>
      </c>
    </row>
    <row r="36" spans="1:11" x14ac:dyDescent="0.2">
      <c r="A36" s="2">
        <v>4</v>
      </c>
      <c r="B36" s="2">
        <v>4</v>
      </c>
      <c r="C36" s="2">
        <v>4</v>
      </c>
      <c r="D36" s="2">
        <v>4</v>
      </c>
      <c r="E36" s="2">
        <v>4</v>
      </c>
      <c r="F36" s="2">
        <v>4</v>
      </c>
      <c r="G36" s="2">
        <v>3</v>
      </c>
      <c r="H36" s="2">
        <v>4</v>
      </c>
      <c r="I36" s="2">
        <v>4</v>
      </c>
      <c r="J36" s="2">
        <v>0.96</v>
      </c>
      <c r="K36" s="2">
        <v>2</v>
      </c>
    </row>
    <row r="37" spans="1:11" x14ac:dyDescent="0.2">
      <c r="A37" s="2">
        <v>2</v>
      </c>
      <c r="B37" s="2">
        <v>2</v>
      </c>
      <c r="C37" s="2">
        <v>3</v>
      </c>
      <c r="D37" s="2">
        <v>3</v>
      </c>
      <c r="E37" s="2">
        <v>4</v>
      </c>
      <c r="F37" s="2">
        <v>3</v>
      </c>
      <c r="G37" s="2">
        <v>3</v>
      </c>
      <c r="H37" s="2">
        <v>2.3330000000000002</v>
      </c>
      <c r="I37" s="2">
        <v>3.3330000000000002</v>
      </c>
      <c r="J37" s="2">
        <v>0.03</v>
      </c>
      <c r="K37" s="2">
        <v>25</v>
      </c>
    </row>
    <row r="38" spans="1:11" x14ac:dyDescent="0.2">
      <c r="A38" s="2">
        <v>4</v>
      </c>
      <c r="B38" s="2">
        <v>4</v>
      </c>
      <c r="C38" s="2">
        <v>4</v>
      </c>
      <c r="D38" s="2">
        <v>4</v>
      </c>
      <c r="E38" s="2">
        <v>4</v>
      </c>
      <c r="F38" s="2">
        <v>4</v>
      </c>
      <c r="G38" s="2">
        <v>3</v>
      </c>
      <c r="H38" s="2">
        <v>4</v>
      </c>
      <c r="I38" s="2">
        <v>4</v>
      </c>
      <c r="J38" s="2">
        <v>0.1</v>
      </c>
      <c r="K38" s="2">
        <v>61</v>
      </c>
    </row>
    <row r="39" spans="1:11" x14ac:dyDescent="0.2">
      <c r="A39" s="2">
        <v>2</v>
      </c>
      <c r="B39" s="2">
        <v>2</v>
      </c>
      <c r="C39" s="2">
        <v>2</v>
      </c>
      <c r="D39" s="2">
        <v>2</v>
      </c>
      <c r="E39" s="2">
        <v>2</v>
      </c>
      <c r="F39" s="2">
        <v>2</v>
      </c>
      <c r="G39" s="2">
        <v>2</v>
      </c>
      <c r="H39" s="2">
        <v>2</v>
      </c>
      <c r="I39" s="2">
        <v>2</v>
      </c>
      <c r="J39" s="2">
        <v>0.05</v>
      </c>
      <c r="K39" s="2">
        <v>15</v>
      </c>
    </row>
    <row r="40" spans="1:11" x14ac:dyDescent="0.2">
      <c r="A40" s="2">
        <v>3</v>
      </c>
      <c r="B40" s="2">
        <v>3</v>
      </c>
      <c r="C40" s="2">
        <v>4</v>
      </c>
      <c r="D40" s="2">
        <v>3</v>
      </c>
      <c r="E40" s="2">
        <v>4</v>
      </c>
      <c r="F40" s="2">
        <v>4</v>
      </c>
      <c r="G40" s="2">
        <v>4</v>
      </c>
      <c r="H40" s="2">
        <v>3.3330000000000002</v>
      </c>
      <c r="I40" s="2">
        <v>3.6669999999999998</v>
      </c>
      <c r="J40" s="2">
        <v>0.01</v>
      </c>
      <c r="K40" s="2">
        <v>11</v>
      </c>
    </row>
    <row r="41" spans="1:11" x14ac:dyDescent="0.2">
      <c r="A41" s="2">
        <v>4</v>
      </c>
      <c r="B41" s="2">
        <v>4</v>
      </c>
      <c r="C41" s="2">
        <v>4</v>
      </c>
      <c r="D41" s="2">
        <v>4</v>
      </c>
      <c r="E41" s="2">
        <v>4</v>
      </c>
      <c r="F41" s="2">
        <v>4</v>
      </c>
      <c r="G41" s="2">
        <v>4</v>
      </c>
      <c r="H41" s="2">
        <v>4</v>
      </c>
      <c r="I41" s="2">
        <v>4</v>
      </c>
      <c r="J41" s="2">
        <v>0.02</v>
      </c>
      <c r="K41" s="2">
        <v>2</v>
      </c>
    </row>
    <row r="42" spans="1:11" x14ac:dyDescent="0.2">
      <c r="A42" s="2">
        <v>2</v>
      </c>
      <c r="B42" s="2">
        <v>2</v>
      </c>
      <c r="C42" s="2">
        <v>3</v>
      </c>
      <c r="D42" s="2">
        <v>1</v>
      </c>
      <c r="E42" s="2">
        <v>3</v>
      </c>
      <c r="F42" s="2">
        <v>1</v>
      </c>
      <c r="G42" s="2">
        <v>2</v>
      </c>
      <c r="H42" s="2">
        <v>2.3330000000000002</v>
      </c>
      <c r="I42" s="2">
        <v>1.667</v>
      </c>
      <c r="J42" s="2">
        <v>0.03</v>
      </c>
      <c r="K42" s="2">
        <v>31</v>
      </c>
    </row>
    <row r="43" spans="1:11" x14ac:dyDescent="0.2">
      <c r="A43" s="2">
        <v>2</v>
      </c>
      <c r="B43" s="2">
        <v>4</v>
      </c>
      <c r="C43" s="2">
        <v>4</v>
      </c>
      <c r="D43" s="2">
        <v>2</v>
      </c>
      <c r="E43" s="2">
        <v>3</v>
      </c>
      <c r="F43" s="2">
        <v>2</v>
      </c>
      <c r="G43" s="2">
        <v>2</v>
      </c>
      <c r="H43" s="2">
        <v>3.3330000000000002</v>
      </c>
      <c r="I43" s="2">
        <v>2.3330000000000002</v>
      </c>
      <c r="J43" s="2">
        <v>1.06</v>
      </c>
      <c r="K43" s="2">
        <v>20</v>
      </c>
    </row>
    <row r="44" spans="1:11" x14ac:dyDescent="0.2">
      <c r="A44" s="2">
        <v>3</v>
      </c>
      <c r="B44" s="2">
        <v>3</v>
      </c>
      <c r="C44" s="2">
        <v>3</v>
      </c>
      <c r="D44" s="2">
        <v>3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0.21</v>
      </c>
      <c r="K44" s="2">
        <v>2</v>
      </c>
    </row>
    <row r="45" spans="1:11" x14ac:dyDescent="0.2">
      <c r="A45" s="2">
        <v>2</v>
      </c>
      <c r="B45" s="2">
        <v>2</v>
      </c>
      <c r="C45" s="2">
        <v>4</v>
      </c>
      <c r="D45" s="2">
        <v>2</v>
      </c>
      <c r="E45" s="2">
        <v>2</v>
      </c>
      <c r="F45" s="2">
        <v>3</v>
      </c>
      <c r="G45" s="2">
        <v>2</v>
      </c>
      <c r="H45" s="2">
        <v>2.6669999999999998</v>
      </c>
      <c r="I45" s="2">
        <v>2.3330000000000002</v>
      </c>
      <c r="J45" s="2">
        <v>0.24</v>
      </c>
      <c r="K45" s="2">
        <v>15</v>
      </c>
    </row>
    <row r="46" spans="1:11" ht="17" thickBot="1" x14ac:dyDescent="0.25"/>
    <row r="47" spans="1:11" x14ac:dyDescent="0.2">
      <c r="A47" s="17"/>
      <c r="B47" s="17" t="s">
        <v>8</v>
      </c>
      <c r="C47" s="17" t="s">
        <v>9</v>
      </c>
      <c r="D47" s="17" t="s">
        <v>10</v>
      </c>
    </row>
    <row r="48" spans="1:11" x14ac:dyDescent="0.2">
      <c r="A48" s="15" t="s">
        <v>8</v>
      </c>
      <c r="B48" s="15">
        <v>1</v>
      </c>
      <c r="C48" s="15"/>
      <c r="D48" s="15"/>
    </row>
    <row r="49" spans="1:4" x14ac:dyDescent="0.2">
      <c r="A49" s="15" t="s">
        <v>9</v>
      </c>
      <c r="B49" s="15">
        <v>4.9975504039068653E-3</v>
      </c>
      <c r="C49" s="15">
        <v>1</v>
      </c>
      <c r="D49" s="15"/>
    </row>
    <row r="50" spans="1:4" ht="17" thickBot="1" x14ac:dyDescent="0.25">
      <c r="A50" s="16" t="s">
        <v>10</v>
      </c>
      <c r="B50" s="16">
        <v>0.20283788455025822</v>
      </c>
      <c r="C50" s="16">
        <v>0.50600386233333916</v>
      </c>
      <c r="D50" s="1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B4D5-7F70-6A48-BC94-6064ABBDB511}">
  <sheetPr>
    <tabColor rgb="FFFFFF00"/>
  </sheetPr>
  <dimension ref="A2:O61"/>
  <sheetViews>
    <sheetView showFormulas="1" topLeftCell="E30" workbookViewId="0">
      <selection activeCell="H51" sqref="H51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5.1640625" bestFit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69" t="s">
        <v>0</v>
      </c>
      <c r="B2" s="70" t="s">
        <v>12</v>
      </c>
      <c r="C2" s="70" t="s">
        <v>46</v>
      </c>
      <c r="D2" s="70" t="s">
        <v>47</v>
      </c>
      <c r="E2" s="70" t="s">
        <v>49</v>
      </c>
      <c r="F2" s="71" t="s">
        <v>39</v>
      </c>
      <c r="G2" s="71" t="s">
        <v>54</v>
      </c>
      <c r="H2" s="37"/>
      <c r="I2" s="3"/>
      <c r="J2" s="72" t="s">
        <v>48</v>
      </c>
      <c r="K2" s="38">
        <f>SUM(A:A)</f>
        <v>131</v>
      </c>
    </row>
    <row r="3" spans="1:15" x14ac:dyDescent="0.2">
      <c r="A3" s="2">
        <v>3</v>
      </c>
      <c r="B3" s="11">
        <f>RANK(A3,A:A,)</f>
        <v>16</v>
      </c>
      <c r="C3" s="11">
        <f>SUM(A3)</f>
        <v>3</v>
      </c>
      <c r="D3" s="11">
        <f>A3/$K$2</f>
        <v>2.2900763358778626E-2</v>
      </c>
      <c r="E3" s="11">
        <f>D3</f>
        <v>2.2900763358778626E-2</v>
      </c>
      <c r="F3" s="33">
        <f>STANDARDIZE(A4,$K$5,$K$11)</f>
        <v>-1.1159446100314985</v>
      </c>
      <c r="G3" s="9">
        <f>_xlfn.NORM.S.DIST(F3,C3)</f>
        <v>0.13222292245911241</v>
      </c>
      <c r="H3" s="9"/>
      <c r="I3" s="2"/>
      <c r="J3" s="72" t="s">
        <v>13</v>
      </c>
      <c r="K3" s="38">
        <f>MIN(A:A)</f>
        <v>1</v>
      </c>
      <c r="M3" s="72" t="s">
        <v>33</v>
      </c>
      <c r="N3" s="72" t="s">
        <v>23</v>
      </c>
      <c r="O3" s="72" t="s">
        <v>34</v>
      </c>
    </row>
    <row r="4" spans="1:15" x14ac:dyDescent="0.2">
      <c r="A4" s="2">
        <v>2</v>
      </c>
      <c r="B4" s="11">
        <f>RANK(A4,A:A,)</f>
        <v>30</v>
      </c>
      <c r="C4" s="11">
        <f>SUM(C3+A4)</f>
        <v>5</v>
      </c>
      <c r="D4" s="11">
        <f t="shared" ref="D4:D46" si="0">A4/$K$2</f>
        <v>1.5267175572519083E-2</v>
      </c>
      <c r="E4" s="11">
        <f>SUM(E3+D4)</f>
        <v>3.8167938931297711E-2</v>
      </c>
      <c r="F4" s="33">
        <f t="shared" ref="F4:F46" si="1">STANDARDIZE(A5,$K$5,$K$11)</f>
        <v>-1.1159446100314985</v>
      </c>
      <c r="G4" s="9">
        <f t="shared" ref="G4:G46" si="2">_xlfn.NORM.S.DIST(F4,C4)</f>
        <v>0.13222292245911241</v>
      </c>
      <c r="H4" s="9"/>
      <c r="I4" s="2"/>
      <c r="J4" s="72" t="s">
        <v>14</v>
      </c>
      <c r="K4" s="38">
        <f>MAX(A:A)</f>
        <v>4</v>
      </c>
      <c r="M4" s="7">
        <v>0</v>
      </c>
      <c r="N4" s="7">
        <f>K3</f>
        <v>1</v>
      </c>
      <c r="O4" s="7" t="s">
        <v>35</v>
      </c>
    </row>
    <row r="5" spans="1:15" x14ac:dyDescent="0.2">
      <c r="A5" s="2">
        <v>2</v>
      </c>
      <c r="B5" s="11">
        <f>RANK(A5,A:A,)</f>
        <v>30</v>
      </c>
      <c r="C5" s="11">
        <f t="shared" ref="C5:C46" si="3">SUM(C4+A5)</f>
        <v>7</v>
      </c>
      <c r="D5" s="11">
        <f t="shared" si="0"/>
        <v>1.5267175572519083E-2</v>
      </c>
      <c r="E5" s="11">
        <f t="shared" ref="E5:E46" si="4">SUM(E4+D5)</f>
        <v>5.3435114503816793E-2</v>
      </c>
      <c r="F5" s="33">
        <f t="shared" si="1"/>
        <v>2.5952200233290899E-2</v>
      </c>
      <c r="G5" s="9">
        <f t="shared" si="2"/>
        <v>0.51035226785858567</v>
      </c>
      <c r="H5" s="9"/>
      <c r="I5" s="2"/>
      <c r="J5" s="72" t="s">
        <v>15</v>
      </c>
      <c r="K5" s="38">
        <f>AVERAGE(A:A)</f>
        <v>2.9772727272727271</v>
      </c>
      <c r="M5" s="7">
        <v>1</v>
      </c>
      <c r="N5" s="7">
        <f>_xlfn.QUARTILE.EXC(A:A,M5)</f>
        <v>2</v>
      </c>
      <c r="O5" s="7" t="s">
        <v>36</v>
      </c>
    </row>
    <row r="6" spans="1:15" x14ac:dyDescent="0.2">
      <c r="A6" s="2">
        <v>3</v>
      </c>
      <c r="B6" s="11">
        <f>RANK(A6,A:A,)</f>
        <v>16</v>
      </c>
      <c r="C6" s="11">
        <f t="shared" si="3"/>
        <v>10</v>
      </c>
      <c r="D6" s="11">
        <f t="shared" si="0"/>
        <v>2.2900763358778626E-2</v>
      </c>
      <c r="E6" s="11">
        <f t="shared" si="4"/>
        <v>7.6335877862595422E-2</v>
      </c>
      <c r="F6" s="33">
        <f t="shared" si="1"/>
        <v>2.5952200233290899E-2</v>
      </c>
      <c r="G6" s="9">
        <f t="shared" si="2"/>
        <v>0.51035226785858567</v>
      </c>
      <c r="H6" s="9"/>
      <c r="I6" s="2"/>
      <c r="J6" s="72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</row>
    <row r="7" spans="1:15" x14ac:dyDescent="0.2">
      <c r="A7" s="2">
        <v>3</v>
      </c>
      <c r="B7" s="11">
        <f>RANK(A7,A:A,)</f>
        <v>16</v>
      </c>
      <c r="C7" s="11">
        <f t="shared" si="3"/>
        <v>13</v>
      </c>
      <c r="D7" s="11">
        <f t="shared" si="0"/>
        <v>2.2900763358778626E-2</v>
      </c>
      <c r="E7" s="11">
        <f t="shared" si="4"/>
        <v>9.9236641221374045E-2</v>
      </c>
      <c r="F7" s="33">
        <f t="shared" si="1"/>
        <v>-1.1159446100314985</v>
      </c>
      <c r="G7" s="9">
        <f t="shared" si="2"/>
        <v>0.13222292245911241</v>
      </c>
      <c r="H7" s="9"/>
      <c r="I7" s="2"/>
      <c r="J7" s="72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30</v>
      </c>
      <c r="C8" s="11">
        <f t="shared" si="3"/>
        <v>15</v>
      </c>
      <c r="D8" s="11">
        <f t="shared" si="0"/>
        <v>1.5267175572519083E-2</v>
      </c>
      <c r="E8" s="11">
        <f t="shared" si="4"/>
        <v>0.11450381679389313</v>
      </c>
      <c r="F8" s="33">
        <f t="shared" si="1"/>
        <v>2.5952200233290899E-2</v>
      </c>
      <c r="G8" s="9">
        <f t="shared" si="2"/>
        <v>0.51035226785858567</v>
      </c>
      <c r="H8" s="9"/>
      <c r="I8" s="2"/>
      <c r="J8" s="72" t="s">
        <v>18</v>
      </c>
      <c r="K8" s="38">
        <f>K4-K3</f>
        <v>3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3</v>
      </c>
      <c r="B9" s="11">
        <f>RANK(A9,A:A,)</f>
        <v>16</v>
      </c>
      <c r="C9" s="11">
        <f t="shared" si="3"/>
        <v>18</v>
      </c>
      <c r="D9" s="11">
        <f t="shared" si="0"/>
        <v>2.2900763358778626E-2</v>
      </c>
      <c r="E9" s="11">
        <f t="shared" si="4"/>
        <v>0.13740458015267176</v>
      </c>
      <c r="F9" s="33">
        <f t="shared" si="1"/>
        <v>1.1678490104980803</v>
      </c>
      <c r="G9" s="9">
        <f t="shared" si="2"/>
        <v>0.87856616262306586</v>
      </c>
      <c r="H9" s="9"/>
      <c r="I9" s="2"/>
      <c r="J9" s="72" t="s">
        <v>19</v>
      </c>
      <c r="K9" s="38">
        <f>(K3+K4)/2</f>
        <v>2.5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22</v>
      </c>
      <c r="D10" s="11">
        <f t="shared" si="0"/>
        <v>3.0534351145038167E-2</v>
      </c>
      <c r="E10" s="11">
        <f t="shared" si="4"/>
        <v>0.16793893129770993</v>
      </c>
      <c r="F10" s="33">
        <f t="shared" si="1"/>
        <v>1.1678490104980803</v>
      </c>
      <c r="G10" s="9">
        <f t="shared" si="2"/>
        <v>0.87856616262306586</v>
      </c>
      <c r="H10" s="9"/>
      <c r="I10" s="2"/>
      <c r="J10" s="72" t="s">
        <v>20</v>
      </c>
      <c r="K10" s="38">
        <f>VAR(A:A)</f>
        <v>0.76691331923890116</v>
      </c>
      <c r="M10" s="80" t="s">
        <v>43</v>
      </c>
      <c r="N10" s="80"/>
      <c r="O10" s="80"/>
    </row>
    <row r="11" spans="1:15" x14ac:dyDescent="0.2">
      <c r="A11" s="2">
        <v>4</v>
      </c>
      <c r="B11" s="11">
        <f>RANK(A11,A:A,)</f>
        <v>1</v>
      </c>
      <c r="C11" s="11">
        <f t="shared" si="3"/>
        <v>26</v>
      </c>
      <c r="D11" s="11">
        <f t="shared" si="0"/>
        <v>3.0534351145038167E-2</v>
      </c>
      <c r="E11" s="11">
        <f t="shared" si="4"/>
        <v>0.19847328244274809</v>
      </c>
      <c r="F11" s="33">
        <f t="shared" si="1"/>
        <v>2.5952200233290899E-2</v>
      </c>
      <c r="G11" s="9">
        <f t="shared" si="2"/>
        <v>0.51035226785858567</v>
      </c>
      <c r="H11" s="9"/>
      <c r="I11" s="2"/>
      <c r="J11" s="72" t="s">
        <v>11</v>
      </c>
      <c r="K11" s="38">
        <f>STDEV(A:A)</f>
        <v>0.87573587298848343</v>
      </c>
      <c r="M11" s="72" t="s">
        <v>21</v>
      </c>
      <c r="N11" s="72" t="s">
        <v>22</v>
      </c>
      <c r="O11" s="72" t="s">
        <v>23</v>
      </c>
    </row>
    <row r="12" spans="1:15" x14ac:dyDescent="0.2">
      <c r="A12" s="2">
        <v>3</v>
      </c>
      <c r="B12" s="11">
        <f>RANK(A12,A:A,)</f>
        <v>16</v>
      </c>
      <c r="C12" s="11">
        <f t="shared" si="3"/>
        <v>29</v>
      </c>
      <c r="D12" s="11">
        <f t="shared" si="0"/>
        <v>2.2900763358778626E-2</v>
      </c>
      <c r="E12" s="11">
        <f t="shared" si="4"/>
        <v>0.22137404580152673</v>
      </c>
      <c r="F12" s="33">
        <f t="shared" si="1"/>
        <v>2.5952200233290899E-2</v>
      </c>
      <c r="G12" s="9">
        <f t="shared" si="2"/>
        <v>0.51035226785858567</v>
      </c>
      <c r="H12" s="9"/>
      <c r="I12" s="2"/>
      <c r="J12" s="72" t="s">
        <v>40</v>
      </c>
      <c r="K12" s="38">
        <f>(K11*K5)*100</f>
        <v>260.73045309429847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3</v>
      </c>
      <c r="B13" s="11">
        <f>RANK(A13,A:A,)</f>
        <v>16</v>
      </c>
      <c r="C13" s="11">
        <f t="shared" si="3"/>
        <v>32</v>
      </c>
      <c r="D13" s="11">
        <f t="shared" si="0"/>
        <v>2.2900763358778626E-2</v>
      </c>
      <c r="E13" s="11">
        <f t="shared" si="4"/>
        <v>0.24427480916030536</v>
      </c>
      <c r="F13" s="33">
        <f t="shared" si="1"/>
        <v>2.5952200233290899E-2</v>
      </c>
      <c r="G13" s="9">
        <f t="shared" si="2"/>
        <v>0.51035226785858567</v>
      </c>
      <c r="H13" s="9"/>
      <c r="I13" s="2"/>
      <c r="J13" s="72" t="s">
        <v>41</v>
      </c>
      <c r="K13" s="39">
        <f>SKEW(A:A)</f>
        <v>-0.17234693414747618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3</v>
      </c>
      <c r="B14" s="11">
        <f>RANK(A14,A:A,)</f>
        <v>16</v>
      </c>
      <c r="C14" s="11">
        <f t="shared" si="3"/>
        <v>35</v>
      </c>
      <c r="D14" s="11">
        <f t="shared" si="0"/>
        <v>2.2900763358778626E-2</v>
      </c>
      <c r="E14" s="11">
        <f t="shared" si="4"/>
        <v>0.26717557251908397</v>
      </c>
      <c r="F14" s="33">
        <f t="shared" si="1"/>
        <v>1.1678490104980803</v>
      </c>
      <c r="G14" s="9">
        <f t="shared" si="2"/>
        <v>0.87856616262306586</v>
      </c>
      <c r="H14" s="9"/>
      <c r="I14" s="2"/>
      <c r="J14" s="72" t="s">
        <v>42</v>
      </c>
      <c r="K14" s="38">
        <f>KURT(A:A)</f>
        <v>-1.1996421144081681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39</v>
      </c>
      <c r="D15" s="11">
        <f t="shared" si="0"/>
        <v>3.0534351145038167E-2</v>
      </c>
      <c r="E15" s="11">
        <f t="shared" si="4"/>
        <v>0.29770992366412213</v>
      </c>
      <c r="F15" s="33">
        <f t="shared" si="1"/>
        <v>1.1678490104980803</v>
      </c>
      <c r="G15" s="9">
        <f t="shared" si="2"/>
        <v>0.87856616262306586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43</v>
      </c>
      <c r="D16" s="11">
        <f t="shared" si="0"/>
        <v>3.0534351145038167E-2</v>
      </c>
      <c r="E16" s="11">
        <f t="shared" si="4"/>
        <v>0.3282442748091603</v>
      </c>
      <c r="F16" s="33">
        <f t="shared" si="1"/>
        <v>1.1678490104980803</v>
      </c>
      <c r="G16" s="9">
        <f t="shared" si="2"/>
        <v>0.87856616262306586</v>
      </c>
      <c r="H16" s="9"/>
      <c r="I16" s="2" t="s">
        <v>56</v>
      </c>
      <c r="J16" s="73" t="s">
        <v>57</v>
      </c>
      <c r="K16" s="74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47</v>
      </c>
      <c r="D17" s="11">
        <f t="shared" si="0"/>
        <v>3.0534351145038167E-2</v>
      </c>
      <c r="E17" s="11">
        <f t="shared" si="4"/>
        <v>0.35877862595419846</v>
      </c>
      <c r="F17" s="33">
        <f t="shared" si="1"/>
        <v>2.5952200233290899E-2</v>
      </c>
      <c r="G17" s="9">
        <f t="shared" si="2"/>
        <v>0.51035226785858567</v>
      </c>
      <c r="H17" s="9"/>
      <c r="I17" s="2">
        <v>0</v>
      </c>
      <c r="J17" s="72" t="s">
        <v>50</v>
      </c>
      <c r="K17" s="72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3</v>
      </c>
      <c r="B18" s="11">
        <f>RANK(A18,A:A,)</f>
        <v>16</v>
      </c>
      <c r="C18" s="11">
        <f t="shared" si="3"/>
        <v>50</v>
      </c>
      <c r="D18" s="11">
        <f t="shared" si="0"/>
        <v>2.2900763358778626E-2</v>
      </c>
      <c r="E18" s="11">
        <f t="shared" si="4"/>
        <v>0.38167938931297707</v>
      </c>
      <c r="F18" s="33">
        <f t="shared" si="1"/>
        <v>-1.1159446100314985</v>
      </c>
      <c r="G18" s="9">
        <f t="shared" si="2"/>
        <v>0.13222292245911241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2</v>
      </c>
    </row>
    <row r="19" spans="1:15" x14ac:dyDescent="0.2">
      <c r="A19" s="2">
        <v>2</v>
      </c>
      <c r="B19" s="11">
        <f>RANK(A19,A:A,)</f>
        <v>30</v>
      </c>
      <c r="C19" s="11">
        <f t="shared" si="3"/>
        <v>52</v>
      </c>
      <c r="D19" s="11">
        <f t="shared" si="0"/>
        <v>1.5267175572519083E-2</v>
      </c>
      <c r="E19" s="11">
        <f t="shared" si="4"/>
        <v>0.39694656488549618</v>
      </c>
      <c r="F19" s="33">
        <f t="shared" si="1"/>
        <v>-1.1159446100314985</v>
      </c>
      <c r="G19" s="9">
        <f t="shared" si="2"/>
        <v>0.13222292245911241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2">
        <v>2</v>
      </c>
      <c r="B20" s="11">
        <f>RANK(A20,A:A,)</f>
        <v>30</v>
      </c>
      <c r="C20" s="11">
        <f t="shared" si="3"/>
        <v>54</v>
      </c>
      <c r="D20" s="11">
        <f t="shared" si="0"/>
        <v>1.5267175572519083E-2</v>
      </c>
      <c r="E20" s="11">
        <f t="shared" si="4"/>
        <v>0.41221374045801529</v>
      </c>
      <c r="F20" s="33">
        <f t="shared" si="1"/>
        <v>-1.1159446100314985</v>
      </c>
      <c r="G20" s="9">
        <f t="shared" si="2"/>
        <v>0.13222292245911241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2</v>
      </c>
      <c r="B21" s="11">
        <f>RANK(A21,A:A,)</f>
        <v>30</v>
      </c>
      <c r="C21" s="11">
        <f t="shared" si="3"/>
        <v>56</v>
      </c>
      <c r="D21" s="11">
        <f t="shared" si="0"/>
        <v>1.5267175572519083E-2</v>
      </c>
      <c r="E21" s="11">
        <f t="shared" si="4"/>
        <v>0.4274809160305344</v>
      </c>
      <c r="F21" s="33">
        <f t="shared" si="1"/>
        <v>2.5952200233290899E-2</v>
      </c>
      <c r="G21" s="9">
        <f t="shared" si="2"/>
        <v>0.51035226785858567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3</v>
      </c>
      <c r="B22" s="11">
        <f>RANK(A22,A:A,)</f>
        <v>16</v>
      </c>
      <c r="C22" s="11">
        <f t="shared" si="3"/>
        <v>59</v>
      </c>
      <c r="D22" s="11">
        <f t="shared" si="0"/>
        <v>2.2900763358778626E-2</v>
      </c>
      <c r="E22" s="11">
        <f t="shared" si="4"/>
        <v>0.45038167938931301</v>
      </c>
      <c r="F22" s="33">
        <f t="shared" si="1"/>
        <v>1.1678490104980803</v>
      </c>
      <c r="G22" s="9">
        <f t="shared" si="2"/>
        <v>0.87856616262306586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4</v>
      </c>
      <c r="B23" s="11">
        <f>RANK(A23,A:A,)</f>
        <v>1</v>
      </c>
      <c r="C23" s="11">
        <f t="shared" si="3"/>
        <v>63</v>
      </c>
      <c r="D23" s="11">
        <f t="shared" si="0"/>
        <v>3.0534351145038167E-2</v>
      </c>
      <c r="E23" s="11">
        <f t="shared" si="4"/>
        <v>0.48091603053435117</v>
      </c>
      <c r="F23" s="33">
        <f t="shared" si="1"/>
        <v>1.1678490104980803</v>
      </c>
      <c r="G23" s="9">
        <f t="shared" si="2"/>
        <v>0.87856616262306586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67</v>
      </c>
      <c r="D24" s="11">
        <f t="shared" si="0"/>
        <v>3.0534351145038167E-2</v>
      </c>
      <c r="E24" s="11">
        <f t="shared" si="4"/>
        <v>0.51145038167938939</v>
      </c>
      <c r="F24" s="33">
        <f t="shared" si="1"/>
        <v>-2.257841420296288</v>
      </c>
      <c r="G24" s="9">
        <f t="shared" si="2"/>
        <v>1.1977773920635393E-2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44</v>
      </c>
      <c r="C25" s="11">
        <f t="shared" si="3"/>
        <v>68</v>
      </c>
      <c r="D25" s="11">
        <f t="shared" si="0"/>
        <v>7.6335877862595417E-3</v>
      </c>
      <c r="E25" s="11">
        <f t="shared" si="4"/>
        <v>0.51908396946564894</v>
      </c>
      <c r="F25" s="33">
        <f t="shared" si="1"/>
        <v>2.5952200233290899E-2</v>
      </c>
      <c r="G25" s="9">
        <f t="shared" si="2"/>
        <v>0.51035226785858567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16</v>
      </c>
      <c r="C26" s="11">
        <f t="shared" si="3"/>
        <v>71</v>
      </c>
      <c r="D26" s="11">
        <f t="shared" si="0"/>
        <v>2.2900763358778626E-2</v>
      </c>
      <c r="E26" s="11">
        <f t="shared" si="4"/>
        <v>0.54198473282442761</v>
      </c>
      <c r="F26" s="33">
        <f t="shared" si="1"/>
        <v>2.5952200233290899E-2</v>
      </c>
      <c r="G26" s="9">
        <f t="shared" si="2"/>
        <v>0.51035226785858567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16</v>
      </c>
      <c r="C27" s="11">
        <f t="shared" si="3"/>
        <v>74</v>
      </c>
      <c r="D27" s="11">
        <f t="shared" si="0"/>
        <v>2.2900763358778626E-2</v>
      </c>
      <c r="E27" s="11">
        <f t="shared" si="4"/>
        <v>0.56488549618320627</v>
      </c>
      <c r="F27" s="33">
        <f t="shared" si="1"/>
        <v>-1.1159446100314985</v>
      </c>
      <c r="G27" s="9">
        <f t="shared" si="2"/>
        <v>0.13222292245911241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2</v>
      </c>
      <c r="B28" s="11">
        <f>RANK(A28,A:A,)</f>
        <v>30</v>
      </c>
      <c r="C28" s="11">
        <f t="shared" si="3"/>
        <v>76</v>
      </c>
      <c r="D28" s="11">
        <f t="shared" si="0"/>
        <v>1.5267175572519083E-2</v>
      </c>
      <c r="E28" s="11">
        <f t="shared" si="4"/>
        <v>0.58015267175572538</v>
      </c>
      <c r="F28" s="33">
        <f t="shared" si="1"/>
        <v>-1.1159446100314985</v>
      </c>
      <c r="G28" s="9">
        <f t="shared" si="2"/>
        <v>0.13222292245911241</v>
      </c>
      <c r="H28" s="9"/>
      <c r="I28" s="2"/>
      <c r="J28" s="22" t="s">
        <v>44</v>
      </c>
      <c r="K28" s="22">
        <v>0</v>
      </c>
    </row>
    <row r="29" spans="1:15" x14ac:dyDescent="0.2">
      <c r="A29" s="2">
        <v>2</v>
      </c>
      <c r="B29" s="11">
        <f>RANK(A29,A:A,)</f>
        <v>30</v>
      </c>
      <c r="C29" s="11">
        <f t="shared" si="3"/>
        <v>78</v>
      </c>
      <c r="D29" s="11">
        <f t="shared" si="0"/>
        <v>1.5267175572519083E-2</v>
      </c>
      <c r="E29" s="11">
        <f t="shared" si="4"/>
        <v>0.59541984732824449</v>
      </c>
      <c r="F29" s="33">
        <f t="shared" si="1"/>
        <v>1.1678490104980803</v>
      </c>
      <c r="G29" s="9">
        <f t="shared" si="2"/>
        <v>0.87856616262306586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82</v>
      </c>
      <c r="D30" s="11">
        <f t="shared" si="0"/>
        <v>3.0534351145038167E-2</v>
      </c>
      <c r="E30" s="11">
        <f t="shared" si="4"/>
        <v>0.62595419847328271</v>
      </c>
      <c r="F30" s="33">
        <f t="shared" si="1"/>
        <v>1.1678490104980803</v>
      </c>
      <c r="G30" s="9">
        <f t="shared" si="2"/>
        <v>0.87856616262306586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86</v>
      </c>
      <c r="D31" s="11">
        <f t="shared" si="0"/>
        <v>3.0534351145038167E-2</v>
      </c>
      <c r="E31" s="11">
        <f t="shared" si="4"/>
        <v>0.65648854961832093</v>
      </c>
      <c r="F31" s="33">
        <f t="shared" si="1"/>
        <v>2.5952200233290899E-2</v>
      </c>
      <c r="G31" s="9">
        <f t="shared" si="2"/>
        <v>0.51035226785858567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16</v>
      </c>
      <c r="C32" s="11">
        <f t="shared" si="3"/>
        <v>89</v>
      </c>
      <c r="D32" s="11">
        <f t="shared" si="0"/>
        <v>2.2900763358778626E-2</v>
      </c>
      <c r="E32" s="11">
        <f t="shared" si="4"/>
        <v>0.67938931297709959</v>
      </c>
      <c r="F32" s="33">
        <f t="shared" si="1"/>
        <v>-1.1159446100314985</v>
      </c>
      <c r="G32" s="9">
        <f t="shared" si="2"/>
        <v>0.13222292245911241</v>
      </c>
      <c r="H32" s="9"/>
      <c r="I32" s="2"/>
      <c r="J32" s="15"/>
      <c r="K32" s="15"/>
    </row>
    <row r="33" spans="1:11" ht="37" customHeight="1" x14ac:dyDescent="0.2">
      <c r="A33" s="2">
        <v>2</v>
      </c>
      <c r="B33" s="11">
        <f>RANK(A33,A:A,)</f>
        <v>30</v>
      </c>
      <c r="C33" s="11">
        <f t="shared" si="3"/>
        <v>91</v>
      </c>
      <c r="D33" s="11">
        <f t="shared" si="0"/>
        <v>1.5267175572519083E-2</v>
      </c>
      <c r="E33" s="11">
        <f t="shared" si="4"/>
        <v>0.6946564885496187</v>
      </c>
      <c r="F33" s="33">
        <f t="shared" si="1"/>
        <v>1.1678490104980803</v>
      </c>
      <c r="G33" s="9">
        <f t="shared" si="2"/>
        <v>0.87856616262306586</v>
      </c>
      <c r="H33" s="9"/>
      <c r="I33" s="2">
        <f>C46/10</f>
        <v>13.1</v>
      </c>
      <c r="J33" s="75" t="s">
        <v>58</v>
      </c>
      <c r="K33" s="76"/>
    </row>
    <row r="34" spans="1:11" x14ac:dyDescent="0.2">
      <c r="A34" s="2">
        <v>4</v>
      </c>
      <c r="B34" s="11">
        <f>RANK(A34,A:A,)</f>
        <v>1</v>
      </c>
      <c r="C34" s="11">
        <f t="shared" si="3"/>
        <v>95</v>
      </c>
      <c r="D34" s="11">
        <f t="shared" si="0"/>
        <v>3.0534351145038167E-2</v>
      </c>
      <c r="E34" s="11">
        <f t="shared" si="4"/>
        <v>0.72519083969465692</v>
      </c>
      <c r="F34" s="33">
        <f t="shared" si="1"/>
        <v>1.1678490104980803</v>
      </c>
      <c r="G34" s="9">
        <f t="shared" si="2"/>
        <v>0.87856616262306586</v>
      </c>
      <c r="H34" s="9"/>
      <c r="I34" s="2">
        <v>0</v>
      </c>
      <c r="J34" s="72" t="s">
        <v>50</v>
      </c>
      <c r="K34" s="77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99</v>
      </c>
      <c r="D35" s="11">
        <f t="shared" si="0"/>
        <v>3.0534351145038167E-2</v>
      </c>
      <c r="E35" s="11">
        <f t="shared" si="4"/>
        <v>0.75572519083969514</v>
      </c>
      <c r="F35" s="33">
        <f t="shared" si="1"/>
        <v>1.1678490104980803</v>
      </c>
      <c r="G35" s="9">
        <f t="shared" si="2"/>
        <v>0.87856616262306586</v>
      </c>
      <c r="H35" s="9"/>
      <c r="I35" s="2">
        <f>I34+$I$33</f>
        <v>13.1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103</v>
      </c>
      <c r="D36" s="11">
        <f t="shared" si="0"/>
        <v>3.0534351145038167E-2</v>
      </c>
      <c r="E36" s="11">
        <f t="shared" si="4"/>
        <v>0.78625954198473336</v>
      </c>
      <c r="F36" s="33">
        <f t="shared" si="1"/>
        <v>1.1678490104980803</v>
      </c>
      <c r="G36" s="9">
        <f t="shared" si="2"/>
        <v>0.87856616262306586</v>
      </c>
      <c r="H36" s="9"/>
      <c r="I36" s="2">
        <f t="shared" ref="I36:I44" si="5">I35+$I$33</f>
        <v>26.2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107</v>
      </c>
      <c r="D37" s="11">
        <f t="shared" si="0"/>
        <v>3.0534351145038167E-2</v>
      </c>
      <c r="E37" s="11">
        <f t="shared" si="4"/>
        <v>0.81679389312977158</v>
      </c>
      <c r="F37" s="33">
        <f t="shared" si="1"/>
        <v>-1.1159446100314985</v>
      </c>
      <c r="G37" s="9">
        <f t="shared" si="2"/>
        <v>0.13222292245911241</v>
      </c>
      <c r="H37" s="9"/>
      <c r="I37" s="2">
        <f t="shared" si="5"/>
        <v>39.299999999999997</v>
      </c>
      <c r="J37" s="28">
        <v>40.5</v>
      </c>
      <c r="K37" s="18">
        <v>3</v>
      </c>
    </row>
    <row r="38" spans="1:11" x14ac:dyDescent="0.2">
      <c r="A38" s="2">
        <v>2</v>
      </c>
      <c r="B38" s="11">
        <f>RANK(A38,A:A,)</f>
        <v>30</v>
      </c>
      <c r="C38" s="11">
        <f t="shared" si="3"/>
        <v>109</v>
      </c>
      <c r="D38" s="11">
        <f t="shared" si="0"/>
        <v>1.5267175572519083E-2</v>
      </c>
      <c r="E38" s="11">
        <f t="shared" si="4"/>
        <v>0.83206106870229068</v>
      </c>
      <c r="F38" s="33">
        <f t="shared" si="1"/>
        <v>1.1678490104980803</v>
      </c>
      <c r="G38" s="9">
        <f t="shared" si="2"/>
        <v>0.87856616262306586</v>
      </c>
      <c r="H38" s="9"/>
      <c r="I38" s="2">
        <f t="shared" si="5"/>
        <v>52.4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113</v>
      </c>
      <c r="D39" s="11">
        <f t="shared" si="0"/>
        <v>3.0534351145038167E-2</v>
      </c>
      <c r="E39" s="11">
        <f t="shared" si="4"/>
        <v>0.8625954198473289</v>
      </c>
      <c r="F39" s="33">
        <f t="shared" si="1"/>
        <v>-1.1159446100314985</v>
      </c>
      <c r="G39" s="9">
        <f t="shared" si="2"/>
        <v>0.13222292245911241</v>
      </c>
      <c r="H39" s="9"/>
      <c r="I39" s="2">
        <f t="shared" si="5"/>
        <v>65.5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30</v>
      </c>
      <c r="C40" s="11">
        <f t="shared" si="3"/>
        <v>115</v>
      </c>
      <c r="D40" s="11">
        <f t="shared" si="0"/>
        <v>1.5267175572519083E-2</v>
      </c>
      <c r="E40" s="11">
        <f t="shared" si="4"/>
        <v>0.87786259541984801</v>
      </c>
      <c r="F40" s="33">
        <f t="shared" si="1"/>
        <v>2.5952200233290899E-2</v>
      </c>
      <c r="G40" s="9">
        <f t="shared" si="2"/>
        <v>0.51035226785858567</v>
      </c>
      <c r="H40" s="9"/>
      <c r="I40" s="2">
        <f t="shared" si="5"/>
        <v>78.599999999999994</v>
      </c>
      <c r="J40" s="28">
        <v>81</v>
      </c>
      <c r="K40" s="18">
        <v>6</v>
      </c>
    </row>
    <row r="41" spans="1:11" x14ac:dyDescent="0.2">
      <c r="A41" s="2">
        <v>3</v>
      </c>
      <c r="B41" s="11">
        <f>RANK(A41,A:A,)</f>
        <v>16</v>
      </c>
      <c r="C41" s="11">
        <f t="shared" si="3"/>
        <v>118</v>
      </c>
      <c r="D41" s="11">
        <f t="shared" si="0"/>
        <v>2.2900763358778626E-2</v>
      </c>
      <c r="E41" s="11">
        <f t="shared" si="4"/>
        <v>0.90076335877862668</v>
      </c>
      <c r="F41" s="33">
        <f t="shared" si="1"/>
        <v>1.1678490104980803</v>
      </c>
      <c r="G41" s="9">
        <f t="shared" si="2"/>
        <v>0.87856616262306586</v>
      </c>
      <c r="H41" s="9"/>
      <c r="I41" s="2">
        <f t="shared" si="5"/>
        <v>91.699999999999989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122</v>
      </c>
      <c r="D42" s="11">
        <f t="shared" si="0"/>
        <v>3.0534351145038167E-2</v>
      </c>
      <c r="E42" s="11">
        <f t="shared" si="4"/>
        <v>0.9312977099236649</v>
      </c>
      <c r="F42" s="33">
        <f t="shared" si="1"/>
        <v>-1.1159446100314985</v>
      </c>
      <c r="G42" s="9">
        <f t="shared" si="2"/>
        <v>0.13222292245911241</v>
      </c>
      <c r="H42" s="9"/>
      <c r="I42" s="2">
        <f t="shared" si="5"/>
        <v>104.79999999999998</v>
      </c>
      <c r="J42" s="28">
        <v>108</v>
      </c>
      <c r="K42" s="18">
        <v>3</v>
      </c>
    </row>
    <row r="43" spans="1:11" x14ac:dyDescent="0.2">
      <c r="A43" s="2">
        <v>2</v>
      </c>
      <c r="B43" s="11">
        <f>RANK(A43,A:A,)</f>
        <v>30</v>
      </c>
      <c r="C43" s="11">
        <f t="shared" si="3"/>
        <v>124</v>
      </c>
      <c r="D43" s="11">
        <f t="shared" si="0"/>
        <v>1.5267175572519083E-2</v>
      </c>
      <c r="E43" s="11">
        <f t="shared" si="4"/>
        <v>0.94656488549618401</v>
      </c>
      <c r="F43" s="33">
        <f t="shared" si="1"/>
        <v>-1.1159446100314985</v>
      </c>
      <c r="G43" s="9">
        <f t="shared" si="2"/>
        <v>0.13222292245911241</v>
      </c>
      <c r="H43" s="9"/>
      <c r="I43" s="2">
        <f t="shared" si="5"/>
        <v>117.89999999999998</v>
      </c>
      <c r="J43" s="28">
        <v>121.5</v>
      </c>
      <c r="K43" s="18">
        <v>4</v>
      </c>
    </row>
    <row r="44" spans="1:11" x14ac:dyDescent="0.2">
      <c r="A44" s="2">
        <v>2</v>
      </c>
      <c r="B44" s="11">
        <f>RANK(A44,A:A,)</f>
        <v>30</v>
      </c>
      <c r="C44" s="11">
        <f t="shared" si="3"/>
        <v>126</v>
      </c>
      <c r="D44" s="11">
        <f t="shared" si="0"/>
        <v>1.5267175572519083E-2</v>
      </c>
      <c r="E44" s="11">
        <f t="shared" si="4"/>
        <v>0.96183206106870311</v>
      </c>
      <c r="F44" s="33">
        <f t="shared" si="1"/>
        <v>2.5952200233290899E-2</v>
      </c>
      <c r="G44" s="9">
        <f t="shared" si="2"/>
        <v>0.51035226785858567</v>
      </c>
      <c r="H44" s="9"/>
      <c r="I44" s="2">
        <f t="shared" si="5"/>
        <v>130.99999999999997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16</v>
      </c>
      <c r="C45" s="11">
        <f t="shared" si="3"/>
        <v>129</v>
      </c>
      <c r="D45" s="11">
        <f t="shared" si="0"/>
        <v>2.2900763358778626E-2</v>
      </c>
      <c r="E45" s="11">
        <f t="shared" si="4"/>
        <v>0.98473282442748178</v>
      </c>
      <c r="F45" s="33">
        <f t="shared" si="1"/>
        <v>-1.1159446100314985</v>
      </c>
      <c r="G45" s="9">
        <f t="shared" si="2"/>
        <v>0.13222292245911241</v>
      </c>
      <c r="H45" s="9"/>
      <c r="I45" s="2"/>
      <c r="J45" s="22" t="s">
        <v>44</v>
      </c>
      <c r="K45" s="23">
        <v>0</v>
      </c>
    </row>
    <row r="46" spans="1:11" x14ac:dyDescent="0.2">
      <c r="A46" s="2">
        <v>2</v>
      </c>
      <c r="B46" s="36">
        <f>RANK(A46,A:A,)</f>
        <v>30</v>
      </c>
      <c r="C46" s="36">
        <f t="shared" si="3"/>
        <v>131</v>
      </c>
      <c r="D46" s="36">
        <f t="shared" si="0"/>
        <v>1.5267175572519083E-2</v>
      </c>
      <c r="E46" s="36">
        <f t="shared" si="4"/>
        <v>1.0000000000000009</v>
      </c>
      <c r="F46" s="33">
        <f t="shared" si="1"/>
        <v>-3.3997382305610775</v>
      </c>
      <c r="G46" s="9">
        <f t="shared" si="2"/>
        <v>3.3725196657675153E-4</v>
      </c>
      <c r="H46" s="9"/>
      <c r="I46" s="2"/>
      <c r="J46" s="10"/>
      <c r="K46" s="10"/>
    </row>
    <row r="47" spans="1:11" ht="15" customHeight="1" x14ac:dyDescent="0.2">
      <c r="I47" s="42"/>
      <c r="J47" s="78" t="s">
        <v>59</v>
      </c>
      <c r="K47" s="79"/>
    </row>
    <row r="48" spans="1:11" x14ac:dyDescent="0.2">
      <c r="I48" s="42">
        <v>-3</v>
      </c>
      <c r="J48" s="72" t="s">
        <v>50</v>
      </c>
      <c r="K48" s="72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CAF1-4D04-0A4E-B73E-859A66F6AD2F}">
  <sheetPr>
    <tabColor rgb="FF92D050"/>
  </sheetPr>
  <dimension ref="A2:O61"/>
  <sheetViews>
    <sheetView topLeftCell="B21" workbookViewId="0">
      <selection activeCell="Q18" sqref="Q18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9.33203125" hidden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81" t="s">
        <v>1</v>
      </c>
      <c r="B2" s="82" t="s">
        <v>12</v>
      </c>
      <c r="C2" s="82" t="s">
        <v>46</v>
      </c>
      <c r="D2" s="82" t="s">
        <v>47</v>
      </c>
      <c r="E2" s="82" t="s">
        <v>49</v>
      </c>
      <c r="F2" s="83" t="s">
        <v>39</v>
      </c>
      <c r="G2" s="83" t="s">
        <v>54</v>
      </c>
      <c r="H2" s="37"/>
      <c r="I2" s="3"/>
      <c r="J2" s="84" t="s">
        <v>48</v>
      </c>
      <c r="K2" s="38">
        <f>SUM(A:A)</f>
        <v>132</v>
      </c>
    </row>
    <row r="3" spans="1:15" x14ac:dyDescent="0.2">
      <c r="A3" s="2">
        <v>2</v>
      </c>
      <c r="B3" s="11">
        <f>RANK(A3,A:A,)</f>
        <v>29</v>
      </c>
      <c r="C3" s="11">
        <f>SUM(A3)</f>
        <v>2</v>
      </c>
      <c r="D3" s="11">
        <f>A3/$K$2</f>
        <v>1.5151515151515152E-2</v>
      </c>
      <c r="E3" s="11">
        <f>D3</f>
        <v>1.5151515151515152E-2</v>
      </c>
      <c r="F3" s="33">
        <f>STANDARDIZE(A4,$K$5,$K$11)</f>
        <v>-1.0929064207170001</v>
      </c>
      <c r="G3" s="9">
        <f>_xlfn.NORM.S.DIST(F3,C3)</f>
        <v>0.13721744445350648</v>
      </c>
      <c r="H3" s="9"/>
      <c r="I3" s="2"/>
      <c r="J3" s="84" t="s">
        <v>13</v>
      </c>
      <c r="K3" s="38">
        <f>MIN(A:A)</f>
        <v>1</v>
      </c>
      <c r="M3" s="84" t="s">
        <v>33</v>
      </c>
      <c r="N3" s="84" t="s">
        <v>23</v>
      </c>
      <c r="O3" s="84" t="s">
        <v>34</v>
      </c>
    </row>
    <row r="4" spans="1:15" x14ac:dyDescent="0.2">
      <c r="A4" s="2">
        <v>2</v>
      </c>
      <c r="B4" s="11">
        <f>RANK(A4,A:A,)</f>
        <v>29</v>
      </c>
      <c r="C4" s="11">
        <f>SUM(C3+A4)</f>
        <v>4</v>
      </c>
      <c r="D4" s="11">
        <f t="shared" ref="D4:D46" si="0">A4/$K$2</f>
        <v>1.5151515151515152E-2</v>
      </c>
      <c r="E4" s="11">
        <f>SUM(E3+D4)</f>
        <v>3.0303030303030304E-2</v>
      </c>
      <c r="F4" s="33">
        <f t="shared" ref="F4:F46" si="1">STANDARDIZE(A5,$K$5,$K$11)</f>
        <v>-1.0929064207170001</v>
      </c>
      <c r="G4" s="9">
        <f t="shared" ref="G4:G46" si="2">_xlfn.NORM.S.DIST(F4,C4)</f>
        <v>0.13721744445350648</v>
      </c>
      <c r="H4" s="9"/>
      <c r="I4" s="2"/>
      <c r="J4" s="84" t="s">
        <v>14</v>
      </c>
      <c r="K4" s="38">
        <f>MAX(A:A)</f>
        <v>4</v>
      </c>
      <c r="M4" s="7">
        <v>0</v>
      </c>
      <c r="N4" s="7">
        <f>K3</f>
        <v>1</v>
      </c>
      <c r="O4" s="7" t="s">
        <v>35</v>
      </c>
    </row>
    <row r="5" spans="1:15" x14ac:dyDescent="0.2">
      <c r="A5" s="2">
        <v>2</v>
      </c>
      <c r="B5" s="11">
        <f>RANK(A5,A:A,)</f>
        <v>29</v>
      </c>
      <c r="C5" s="11">
        <f t="shared" ref="C5:C46" si="3">SUM(C4+A5)</f>
        <v>6</v>
      </c>
      <c r="D5" s="11">
        <f t="shared" si="0"/>
        <v>1.5151515151515152E-2</v>
      </c>
      <c r="E5" s="11">
        <f t="shared" ref="E5:E46" si="4">SUM(E4+D5)</f>
        <v>4.5454545454545456E-2</v>
      </c>
      <c r="F5" s="33">
        <f t="shared" si="1"/>
        <v>0</v>
      </c>
      <c r="G5" s="9">
        <f t="shared" si="2"/>
        <v>0.5</v>
      </c>
      <c r="H5" s="9"/>
      <c r="I5" s="2"/>
      <c r="J5" s="84" t="s">
        <v>15</v>
      </c>
      <c r="K5" s="38">
        <f>AVERAGE(A:A)</f>
        <v>3</v>
      </c>
      <c r="M5" s="7">
        <v>1</v>
      </c>
      <c r="N5" s="7">
        <f>_xlfn.QUARTILE.EXC(A:A,M5)</f>
        <v>2</v>
      </c>
      <c r="O5" s="7" t="s">
        <v>36</v>
      </c>
    </row>
    <row r="6" spans="1:15" x14ac:dyDescent="0.2">
      <c r="A6" s="2">
        <v>3</v>
      </c>
      <c r="B6" s="11">
        <f>RANK(A6,A:A,)</f>
        <v>18</v>
      </c>
      <c r="C6" s="11">
        <f t="shared" si="3"/>
        <v>9</v>
      </c>
      <c r="D6" s="11">
        <f t="shared" si="0"/>
        <v>2.2727272727272728E-2</v>
      </c>
      <c r="E6" s="11">
        <f t="shared" si="4"/>
        <v>6.8181818181818177E-2</v>
      </c>
      <c r="F6" s="33">
        <f t="shared" si="1"/>
        <v>0</v>
      </c>
      <c r="G6" s="9">
        <f t="shared" si="2"/>
        <v>0.5</v>
      </c>
      <c r="H6" s="9"/>
      <c r="I6" s="2"/>
      <c r="J6" s="84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</row>
    <row r="7" spans="1:15" x14ac:dyDescent="0.2">
      <c r="A7" s="2">
        <v>3</v>
      </c>
      <c r="B7" s="11">
        <f>RANK(A7,A:A,)</f>
        <v>18</v>
      </c>
      <c r="C7" s="11">
        <f t="shared" si="3"/>
        <v>12</v>
      </c>
      <c r="D7" s="11">
        <f t="shared" si="0"/>
        <v>2.2727272727272728E-2</v>
      </c>
      <c r="E7" s="11">
        <f t="shared" si="4"/>
        <v>9.0909090909090912E-2</v>
      </c>
      <c r="F7" s="33">
        <f t="shared" si="1"/>
        <v>-1.0929064207170001</v>
      </c>
      <c r="G7" s="9">
        <f t="shared" si="2"/>
        <v>0.13721744445350648</v>
      </c>
      <c r="H7" s="9"/>
      <c r="I7" s="2"/>
      <c r="J7" s="84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29</v>
      </c>
      <c r="C8" s="11">
        <f t="shared" si="3"/>
        <v>14</v>
      </c>
      <c r="D8" s="11">
        <f t="shared" si="0"/>
        <v>1.5151515151515152E-2</v>
      </c>
      <c r="E8" s="11">
        <f t="shared" si="4"/>
        <v>0.10606060606060606</v>
      </c>
      <c r="F8" s="33">
        <f t="shared" si="1"/>
        <v>0</v>
      </c>
      <c r="G8" s="9">
        <f t="shared" si="2"/>
        <v>0.5</v>
      </c>
      <c r="H8" s="9"/>
      <c r="I8" s="2"/>
      <c r="J8" s="84" t="s">
        <v>18</v>
      </c>
      <c r="K8" s="38">
        <f>K4-K3</f>
        <v>3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3</v>
      </c>
      <c r="B9" s="11">
        <f>RANK(A9,A:A,)</f>
        <v>18</v>
      </c>
      <c r="C9" s="11">
        <f t="shared" si="3"/>
        <v>17</v>
      </c>
      <c r="D9" s="11">
        <f t="shared" si="0"/>
        <v>2.2727272727272728E-2</v>
      </c>
      <c r="E9" s="11">
        <f t="shared" si="4"/>
        <v>0.12878787878787878</v>
      </c>
      <c r="F9" s="33">
        <f t="shared" si="1"/>
        <v>1.0929064207170001</v>
      </c>
      <c r="G9" s="9">
        <f t="shared" si="2"/>
        <v>0.86278255554649352</v>
      </c>
      <c r="H9" s="9"/>
      <c r="I9" s="2"/>
      <c r="J9" s="84" t="s">
        <v>19</v>
      </c>
      <c r="K9" s="38">
        <f>(K3+K4)/2</f>
        <v>2.5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21</v>
      </c>
      <c r="D10" s="11">
        <f t="shared" si="0"/>
        <v>3.0303030303030304E-2</v>
      </c>
      <c r="E10" s="11">
        <f t="shared" si="4"/>
        <v>0.15909090909090909</v>
      </c>
      <c r="F10" s="33">
        <f t="shared" si="1"/>
        <v>1.0929064207170001</v>
      </c>
      <c r="G10" s="9">
        <f t="shared" si="2"/>
        <v>0.86278255554649352</v>
      </c>
      <c r="H10" s="9"/>
      <c r="I10" s="2"/>
      <c r="J10" s="84" t="s">
        <v>20</v>
      </c>
      <c r="K10" s="38">
        <f>VAR(A:A)</f>
        <v>0.83720930232558144</v>
      </c>
      <c r="M10" s="92" t="s">
        <v>43</v>
      </c>
      <c r="N10" s="92"/>
      <c r="O10" s="92"/>
    </row>
    <row r="11" spans="1:15" x14ac:dyDescent="0.2">
      <c r="A11" s="2">
        <v>4</v>
      </c>
      <c r="B11" s="11">
        <f>RANK(A11,A:A,)</f>
        <v>1</v>
      </c>
      <c r="C11" s="11">
        <f t="shared" si="3"/>
        <v>25</v>
      </c>
      <c r="D11" s="11">
        <f t="shared" si="0"/>
        <v>3.0303030303030304E-2</v>
      </c>
      <c r="E11" s="11">
        <f t="shared" si="4"/>
        <v>0.18939393939393939</v>
      </c>
      <c r="F11" s="33">
        <f t="shared" si="1"/>
        <v>0</v>
      </c>
      <c r="G11" s="9">
        <f t="shared" si="2"/>
        <v>0.5</v>
      </c>
      <c r="H11" s="9"/>
      <c r="I11" s="2"/>
      <c r="J11" s="84" t="s">
        <v>11</v>
      </c>
      <c r="K11" s="38">
        <f>STDEV(A:A)</f>
        <v>0.914991421995628</v>
      </c>
      <c r="M11" s="84" t="s">
        <v>21</v>
      </c>
      <c r="N11" s="84" t="s">
        <v>22</v>
      </c>
      <c r="O11" s="84" t="s">
        <v>23</v>
      </c>
    </row>
    <row r="12" spans="1:15" x14ac:dyDescent="0.2">
      <c r="A12" s="2">
        <v>3</v>
      </c>
      <c r="B12" s="11">
        <f>RANK(A12,A:A,)</f>
        <v>18</v>
      </c>
      <c r="C12" s="11">
        <f t="shared" si="3"/>
        <v>28</v>
      </c>
      <c r="D12" s="11">
        <f t="shared" si="0"/>
        <v>2.2727272727272728E-2</v>
      </c>
      <c r="E12" s="11">
        <f t="shared" si="4"/>
        <v>0.21212121212121213</v>
      </c>
      <c r="F12" s="33">
        <f t="shared" si="1"/>
        <v>0</v>
      </c>
      <c r="G12" s="9">
        <f t="shared" si="2"/>
        <v>0.5</v>
      </c>
      <c r="H12" s="9"/>
      <c r="I12" s="2"/>
      <c r="J12" s="84" t="s">
        <v>40</v>
      </c>
      <c r="K12" s="38">
        <f>(K11*K5)*100</f>
        <v>274.49742659868843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3</v>
      </c>
      <c r="B13" s="11">
        <f>RANK(A13,A:A,)</f>
        <v>18</v>
      </c>
      <c r="C13" s="11">
        <f t="shared" si="3"/>
        <v>31</v>
      </c>
      <c r="D13" s="11">
        <f t="shared" si="0"/>
        <v>2.2727272727272728E-2</v>
      </c>
      <c r="E13" s="11">
        <f t="shared" si="4"/>
        <v>0.23484848484848486</v>
      </c>
      <c r="F13" s="33">
        <f t="shared" si="1"/>
        <v>-1.0929064207170001</v>
      </c>
      <c r="G13" s="9">
        <f t="shared" si="2"/>
        <v>0.13721744445350648</v>
      </c>
      <c r="H13" s="9"/>
      <c r="I13" s="2"/>
      <c r="J13" s="84" t="s">
        <v>41</v>
      </c>
      <c r="K13" s="39">
        <f>SKEW(A:A)</f>
        <v>-0.19082493060138098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2</v>
      </c>
      <c r="B14" s="11">
        <f>RANK(A14,A:A,)</f>
        <v>29</v>
      </c>
      <c r="C14" s="11">
        <f t="shared" si="3"/>
        <v>33</v>
      </c>
      <c r="D14" s="11">
        <f t="shared" si="0"/>
        <v>1.5151515151515152E-2</v>
      </c>
      <c r="E14" s="11">
        <f t="shared" si="4"/>
        <v>0.25</v>
      </c>
      <c r="F14" s="33">
        <f t="shared" si="1"/>
        <v>1.0929064207170001</v>
      </c>
      <c r="G14" s="9">
        <f t="shared" si="2"/>
        <v>0.86278255554649352</v>
      </c>
      <c r="H14" s="9"/>
      <c r="I14" s="2"/>
      <c r="J14" s="84" t="s">
        <v>42</v>
      </c>
      <c r="K14" s="38">
        <f>KURT(A:A)</f>
        <v>-1.3900503290747195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37</v>
      </c>
      <c r="D15" s="11">
        <f t="shared" si="0"/>
        <v>3.0303030303030304E-2</v>
      </c>
      <c r="E15" s="11">
        <f t="shared" si="4"/>
        <v>0.28030303030303028</v>
      </c>
      <c r="F15" s="33">
        <f t="shared" si="1"/>
        <v>1.0929064207170001</v>
      </c>
      <c r="G15" s="9">
        <f t="shared" si="2"/>
        <v>0.86278255554649352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41</v>
      </c>
      <c r="D16" s="11">
        <f t="shared" si="0"/>
        <v>3.0303030303030304E-2</v>
      </c>
      <c r="E16" s="11">
        <f t="shared" si="4"/>
        <v>0.31060606060606055</v>
      </c>
      <c r="F16" s="33">
        <f t="shared" si="1"/>
        <v>1.0929064207170001</v>
      </c>
      <c r="G16" s="9">
        <f t="shared" si="2"/>
        <v>0.86278255554649352</v>
      </c>
      <c r="H16" s="9"/>
      <c r="I16" s="2" t="s">
        <v>56</v>
      </c>
      <c r="J16" s="85" t="s">
        <v>68</v>
      </c>
      <c r="K16" s="86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45</v>
      </c>
      <c r="D17" s="11">
        <f t="shared" si="0"/>
        <v>3.0303030303030304E-2</v>
      </c>
      <c r="E17" s="11">
        <f t="shared" si="4"/>
        <v>0.34090909090909083</v>
      </c>
      <c r="F17" s="33">
        <f t="shared" si="1"/>
        <v>1.0929064207170001</v>
      </c>
      <c r="G17" s="9">
        <f t="shared" si="2"/>
        <v>0.86278255554649352</v>
      </c>
      <c r="H17" s="9"/>
      <c r="I17" s="2">
        <v>0</v>
      </c>
      <c r="J17" s="84" t="s">
        <v>50</v>
      </c>
      <c r="K17" s="84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4</v>
      </c>
      <c r="B18" s="11">
        <f>RANK(A18,A:A,)</f>
        <v>1</v>
      </c>
      <c r="C18" s="11">
        <f t="shared" si="3"/>
        <v>49</v>
      </c>
      <c r="D18" s="11">
        <f t="shared" si="0"/>
        <v>3.0303030303030304E-2</v>
      </c>
      <c r="E18" s="11">
        <f t="shared" si="4"/>
        <v>0.3712121212121211</v>
      </c>
      <c r="F18" s="33">
        <f t="shared" si="1"/>
        <v>-1.0929064207170001</v>
      </c>
      <c r="G18" s="9">
        <f t="shared" si="2"/>
        <v>0.13721744445350648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2</v>
      </c>
    </row>
    <row r="19" spans="1:15" x14ac:dyDescent="0.2">
      <c r="A19" s="2">
        <v>2</v>
      </c>
      <c r="B19" s="11">
        <f>RANK(A19,A:A,)</f>
        <v>29</v>
      </c>
      <c r="C19" s="11">
        <f t="shared" si="3"/>
        <v>51</v>
      </c>
      <c r="D19" s="11">
        <f t="shared" si="0"/>
        <v>1.5151515151515152E-2</v>
      </c>
      <c r="E19" s="11">
        <f t="shared" si="4"/>
        <v>0.38636363636363624</v>
      </c>
      <c r="F19" s="33">
        <f t="shared" si="1"/>
        <v>-1.0929064207170001</v>
      </c>
      <c r="G19" s="9">
        <f t="shared" si="2"/>
        <v>0.13721744445350648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2">
        <v>2</v>
      </c>
      <c r="B20" s="11">
        <f>RANK(A20,A:A,)</f>
        <v>29</v>
      </c>
      <c r="C20" s="11">
        <f t="shared" si="3"/>
        <v>53</v>
      </c>
      <c r="D20" s="11">
        <f t="shared" si="0"/>
        <v>1.5151515151515152E-2</v>
      </c>
      <c r="E20" s="11">
        <f t="shared" si="4"/>
        <v>0.40151515151515138</v>
      </c>
      <c r="F20" s="33">
        <f t="shared" si="1"/>
        <v>-1.0929064207170001</v>
      </c>
      <c r="G20" s="9">
        <f t="shared" si="2"/>
        <v>0.13721744445350648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2</v>
      </c>
      <c r="B21" s="11">
        <f>RANK(A21,A:A,)</f>
        <v>29</v>
      </c>
      <c r="C21" s="11">
        <f t="shared" si="3"/>
        <v>55</v>
      </c>
      <c r="D21" s="11">
        <f t="shared" si="0"/>
        <v>1.5151515151515152E-2</v>
      </c>
      <c r="E21" s="11">
        <f t="shared" si="4"/>
        <v>0.41666666666666652</v>
      </c>
      <c r="F21" s="33">
        <f t="shared" si="1"/>
        <v>1.0929064207170001</v>
      </c>
      <c r="G21" s="9">
        <f t="shared" si="2"/>
        <v>0.86278255554649352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4</v>
      </c>
      <c r="B22" s="11">
        <f>RANK(A22,A:A,)</f>
        <v>1</v>
      </c>
      <c r="C22" s="11">
        <f t="shared" si="3"/>
        <v>59</v>
      </c>
      <c r="D22" s="11">
        <f t="shared" si="0"/>
        <v>3.0303030303030304E-2</v>
      </c>
      <c r="E22" s="11">
        <f t="shared" si="4"/>
        <v>0.44696969696969679</v>
      </c>
      <c r="F22" s="33">
        <f t="shared" si="1"/>
        <v>0</v>
      </c>
      <c r="G22" s="9">
        <f t="shared" si="2"/>
        <v>0.5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3</v>
      </c>
      <c r="B23" s="11">
        <f>RANK(A23,A:A,)</f>
        <v>18</v>
      </c>
      <c r="C23" s="11">
        <f t="shared" si="3"/>
        <v>62</v>
      </c>
      <c r="D23" s="11">
        <f t="shared" si="0"/>
        <v>2.2727272727272728E-2</v>
      </c>
      <c r="E23" s="11">
        <f t="shared" si="4"/>
        <v>0.4696969696969695</v>
      </c>
      <c r="F23" s="33">
        <f t="shared" si="1"/>
        <v>1.0929064207170001</v>
      </c>
      <c r="G23" s="9">
        <f t="shared" si="2"/>
        <v>0.86278255554649352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66</v>
      </c>
      <c r="D24" s="11">
        <f t="shared" si="0"/>
        <v>3.0303030303030304E-2</v>
      </c>
      <c r="E24" s="11">
        <f t="shared" si="4"/>
        <v>0.49999999999999978</v>
      </c>
      <c r="F24" s="33">
        <f t="shared" si="1"/>
        <v>-2.1858128414340001</v>
      </c>
      <c r="G24" s="9">
        <f t="shared" si="2"/>
        <v>1.4414650442169339E-2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44</v>
      </c>
      <c r="C25" s="11">
        <f t="shared" si="3"/>
        <v>67</v>
      </c>
      <c r="D25" s="11">
        <f t="shared" si="0"/>
        <v>7.575757575757576E-3</v>
      </c>
      <c r="E25" s="11">
        <f t="shared" si="4"/>
        <v>0.50757575757575735</v>
      </c>
      <c r="F25" s="33">
        <f t="shared" si="1"/>
        <v>0</v>
      </c>
      <c r="G25" s="9">
        <f t="shared" si="2"/>
        <v>0.5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18</v>
      </c>
      <c r="C26" s="11">
        <f t="shared" si="3"/>
        <v>70</v>
      </c>
      <c r="D26" s="11">
        <f t="shared" si="0"/>
        <v>2.2727272727272728E-2</v>
      </c>
      <c r="E26" s="11">
        <f t="shared" si="4"/>
        <v>0.53030303030303005</v>
      </c>
      <c r="F26" s="33">
        <f t="shared" si="1"/>
        <v>0</v>
      </c>
      <c r="G26" s="9">
        <f t="shared" si="2"/>
        <v>0.5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18</v>
      </c>
      <c r="C27" s="11">
        <f t="shared" si="3"/>
        <v>73</v>
      </c>
      <c r="D27" s="11">
        <f t="shared" si="0"/>
        <v>2.2727272727272728E-2</v>
      </c>
      <c r="E27" s="11">
        <f t="shared" si="4"/>
        <v>0.55303030303030276</v>
      </c>
      <c r="F27" s="33">
        <f t="shared" si="1"/>
        <v>-1.0929064207170001</v>
      </c>
      <c r="G27" s="9">
        <f t="shared" si="2"/>
        <v>0.13721744445350648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2</v>
      </c>
      <c r="B28" s="11">
        <f>RANK(A28,A:A,)</f>
        <v>29</v>
      </c>
      <c r="C28" s="11">
        <f t="shared" si="3"/>
        <v>75</v>
      </c>
      <c r="D28" s="11">
        <f t="shared" si="0"/>
        <v>1.5151515151515152E-2</v>
      </c>
      <c r="E28" s="11">
        <f t="shared" si="4"/>
        <v>0.5681818181818179</v>
      </c>
      <c r="F28" s="33">
        <f t="shared" si="1"/>
        <v>-1.0929064207170001</v>
      </c>
      <c r="G28" s="9">
        <f t="shared" si="2"/>
        <v>0.13721744445350648</v>
      </c>
      <c r="H28" s="9"/>
      <c r="I28" s="2"/>
      <c r="J28" s="22" t="s">
        <v>44</v>
      </c>
      <c r="K28" s="22">
        <v>0</v>
      </c>
    </row>
    <row r="29" spans="1:15" x14ac:dyDescent="0.2">
      <c r="A29" s="2">
        <v>2</v>
      </c>
      <c r="B29" s="11">
        <f>RANK(A29,A:A,)</f>
        <v>29</v>
      </c>
      <c r="C29" s="11">
        <f t="shared" si="3"/>
        <v>77</v>
      </c>
      <c r="D29" s="11">
        <f t="shared" si="0"/>
        <v>1.5151515151515152E-2</v>
      </c>
      <c r="E29" s="11">
        <f t="shared" si="4"/>
        <v>0.58333333333333304</v>
      </c>
      <c r="F29" s="33">
        <f t="shared" si="1"/>
        <v>1.0929064207170001</v>
      </c>
      <c r="G29" s="9">
        <f t="shared" si="2"/>
        <v>0.86278255554649352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81</v>
      </c>
      <c r="D30" s="11">
        <f t="shared" si="0"/>
        <v>3.0303030303030304E-2</v>
      </c>
      <c r="E30" s="11">
        <f t="shared" si="4"/>
        <v>0.61363636363636331</v>
      </c>
      <c r="F30" s="33">
        <f t="shared" si="1"/>
        <v>1.0929064207170001</v>
      </c>
      <c r="G30" s="9">
        <f t="shared" si="2"/>
        <v>0.86278255554649352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85</v>
      </c>
      <c r="D31" s="11">
        <f t="shared" si="0"/>
        <v>3.0303030303030304E-2</v>
      </c>
      <c r="E31" s="11">
        <f t="shared" si="4"/>
        <v>0.64393939393939359</v>
      </c>
      <c r="F31" s="33">
        <f t="shared" si="1"/>
        <v>0</v>
      </c>
      <c r="G31" s="9">
        <f t="shared" si="2"/>
        <v>0.5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18</v>
      </c>
      <c r="C32" s="11">
        <f t="shared" si="3"/>
        <v>88</v>
      </c>
      <c r="D32" s="11">
        <f t="shared" si="0"/>
        <v>2.2727272727272728E-2</v>
      </c>
      <c r="E32" s="11">
        <f t="shared" si="4"/>
        <v>0.6666666666666663</v>
      </c>
      <c r="F32" s="33">
        <f t="shared" si="1"/>
        <v>-1.0929064207170001</v>
      </c>
      <c r="G32" s="9">
        <f t="shared" si="2"/>
        <v>0.13721744445350648</v>
      </c>
      <c r="H32" s="9"/>
      <c r="I32" s="2"/>
      <c r="J32" s="15"/>
      <c r="K32" s="15"/>
    </row>
    <row r="33" spans="1:11" ht="37" customHeight="1" x14ac:dyDescent="0.2">
      <c r="A33" s="2">
        <v>2</v>
      </c>
      <c r="B33" s="11">
        <f>RANK(A33,A:A,)</f>
        <v>29</v>
      </c>
      <c r="C33" s="11">
        <f t="shared" si="3"/>
        <v>90</v>
      </c>
      <c r="D33" s="11">
        <f t="shared" si="0"/>
        <v>1.5151515151515152E-2</v>
      </c>
      <c r="E33" s="11">
        <f t="shared" si="4"/>
        <v>0.68181818181818143</v>
      </c>
      <c r="F33" s="33">
        <f t="shared" si="1"/>
        <v>1.0929064207170001</v>
      </c>
      <c r="G33" s="9">
        <f t="shared" si="2"/>
        <v>0.86278255554649352</v>
      </c>
      <c r="H33" s="9"/>
      <c r="I33" s="2">
        <f>C46/10</f>
        <v>13.2</v>
      </c>
      <c r="J33" s="87" t="s">
        <v>69</v>
      </c>
      <c r="K33" s="88"/>
    </row>
    <row r="34" spans="1:11" x14ac:dyDescent="0.2">
      <c r="A34" s="2">
        <v>4</v>
      </c>
      <c r="B34" s="11">
        <f>RANK(A34,A:A,)</f>
        <v>1</v>
      </c>
      <c r="C34" s="11">
        <f t="shared" si="3"/>
        <v>94</v>
      </c>
      <c r="D34" s="11">
        <f t="shared" si="0"/>
        <v>3.0303030303030304E-2</v>
      </c>
      <c r="E34" s="11">
        <f t="shared" si="4"/>
        <v>0.71212121212121171</v>
      </c>
      <c r="F34" s="33">
        <f t="shared" si="1"/>
        <v>1.0929064207170001</v>
      </c>
      <c r="G34" s="9">
        <f t="shared" si="2"/>
        <v>0.86278255554649352</v>
      </c>
      <c r="H34" s="9"/>
      <c r="I34" s="2">
        <v>0</v>
      </c>
      <c r="J34" s="84" t="s">
        <v>50</v>
      </c>
      <c r="K34" s="89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98</v>
      </c>
      <c r="D35" s="11">
        <f t="shared" si="0"/>
        <v>3.0303030303030304E-2</v>
      </c>
      <c r="E35" s="11">
        <f t="shared" si="4"/>
        <v>0.74242424242424199</v>
      </c>
      <c r="F35" s="33">
        <f t="shared" si="1"/>
        <v>1.0929064207170001</v>
      </c>
      <c r="G35" s="9">
        <f t="shared" si="2"/>
        <v>0.86278255554649352</v>
      </c>
      <c r="H35" s="9"/>
      <c r="I35" s="2">
        <f>I34+$I$33</f>
        <v>13.2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102</v>
      </c>
      <c r="D36" s="11">
        <f t="shared" si="0"/>
        <v>3.0303030303030304E-2</v>
      </c>
      <c r="E36" s="11">
        <f t="shared" si="4"/>
        <v>0.77272727272727226</v>
      </c>
      <c r="F36" s="33">
        <f t="shared" si="1"/>
        <v>1.0929064207170001</v>
      </c>
      <c r="G36" s="9">
        <f t="shared" si="2"/>
        <v>0.86278255554649352</v>
      </c>
      <c r="H36" s="9"/>
      <c r="I36" s="2">
        <f t="shared" ref="I36:I44" si="5">I35+$I$33</f>
        <v>26.4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106</v>
      </c>
      <c r="D37" s="11">
        <f t="shared" si="0"/>
        <v>3.0303030303030304E-2</v>
      </c>
      <c r="E37" s="11">
        <f t="shared" si="4"/>
        <v>0.80303030303030254</v>
      </c>
      <c r="F37" s="33">
        <f t="shared" si="1"/>
        <v>-1.0929064207170001</v>
      </c>
      <c r="G37" s="9">
        <f t="shared" si="2"/>
        <v>0.13721744445350648</v>
      </c>
      <c r="H37" s="9"/>
      <c r="I37" s="2">
        <f t="shared" si="5"/>
        <v>39.599999999999994</v>
      </c>
      <c r="J37" s="28">
        <v>40.5</v>
      </c>
      <c r="K37" s="18">
        <v>3</v>
      </c>
    </row>
    <row r="38" spans="1:11" x14ac:dyDescent="0.2">
      <c r="A38" s="2">
        <v>2</v>
      </c>
      <c r="B38" s="11">
        <f>RANK(A38,A:A,)</f>
        <v>29</v>
      </c>
      <c r="C38" s="11">
        <f t="shared" si="3"/>
        <v>108</v>
      </c>
      <c r="D38" s="11">
        <f t="shared" si="0"/>
        <v>1.5151515151515152E-2</v>
      </c>
      <c r="E38" s="11">
        <f t="shared" si="4"/>
        <v>0.81818181818181768</v>
      </c>
      <c r="F38" s="33">
        <f t="shared" si="1"/>
        <v>1.0929064207170001</v>
      </c>
      <c r="G38" s="9">
        <f t="shared" si="2"/>
        <v>0.86278255554649352</v>
      </c>
      <c r="H38" s="9"/>
      <c r="I38" s="2">
        <f t="shared" si="5"/>
        <v>52.8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112</v>
      </c>
      <c r="D39" s="11">
        <f t="shared" si="0"/>
        <v>3.0303030303030304E-2</v>
      </c>
      <c r="E39" s="11">
        <f t="shared" si="4"/>
        <v>0.84848484848484795</v>
      </c>
      <c r="F39" s="33">
        <f t="shared" si="1"/>
        <v>-1.0929064207170001</v>
      </c>
      <c r="G39" s="9">
        <f t="shared" si="2"/>
        <v>0.13721744445350648</v>
      </c>
      <c r="H39" s="9"/>
      <c r="I39" s="2">
        <f t="shared" si="5"/>
        <v>66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29</v>
      </c>
      <c r="C40" s="11">
        <f t="shared" si="3"/>
        <v>114</v>
      </c>
      <c r="D40" s="11">
        <f t="shared" si="0"/>
        <v>1.5151515151515152E-2</v>
      </c>
      <c r="E40" s="11">
        <f t="shared" si="4"/>
        <v>0.86363636363636309</v>
      </c>
      <c r="F40" s="33">
        <f t="shared" si="1"/>
        <v>0</v>
      </c>
      <c r="G40" s="9">
        <f t="shared" si="2"/>
        <v>0.5</v>
      </c>
      <c r="H40" s="9"/>
      <c r="I40" s="2">
        <f t="shared" si="5"/>
        <v>79.2</v>
      </c>
      <c r="J40" s="28">
        <v>81</v>
      </c>
      <c r="K40" s="18">
        <v>6</v>
      </c>
    </row>
    <row r="41" spans="1:11" x14ac:dyDescent="0.2">
      <c r="A41" s="2">
        <v>3</v>
      </c>
      <c r="B41" s="11">
        <f>RANK(A41,A:A,)</f>
        <v>18</v>
      </c>
      <c r="C41" s="11">
        <f t="shared" si="3"/>
        <v>117</v>
      </c>
      <c r="D41" s="11">
        <f t="shared" si="0"/>
        <v>2.2727272727272728E-2</v>
      </c>
      <c r="E41" s="11">
        <f t="shared" si="4"/>
        <v>0.8863636363636358</v>
      </c>
      <c r="F41" s="33">
        <f t="shared" si="1"/>
        <v>1.0929064207170001</v>
      </c>
      <c r="G41" s="9">
        <f t="shared" si="2"/>
        <v>0.86278255554649352</v>
      </c>
      <c r="H41" s="9"/>
      <c r="I41" s="2">
        <f t="shared" si="5"/>
        <v>92.4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121</v>
      </c>
      <c r="D42" s="11">
        <f t="shared" si="0"/>
        <v>3.0303030303030304E-2</v>
      </c>
      <c r="E42" s="11">
        <f t="shared" si="4"/>
        <v>0.91666666666666607</v>
      </c>
      <c r="F42" s="33">
        <f t="shared" si="1"/>
        <v>-1.0929064207170001</v>
      </c>
      <c r="G42" s="9">
        <f t="shared" si="2"/>
        <v>0.13721744445350648</v>
      </c>
      <c r="H42" s="9"/>
      <c r="I42" s="2">
        <f t="shared" si="5"/>
        <v>105.60000000000001</v>
      </c>
      <c r="J42" s="28">
        <v>108</v>
      </c>
      <c r="K42" s="18">
        <v>3</v>
      </c>
    </row>
    <row r="43" spans="1:11" x14ac:dyDescent="0.2">
      <c r="A43" s="2">
        <v>2</v>
      </c>
      <c r="B43" s="11">
        <f>RANK(A43,A:A,)</f>
        <v>29</v>
      </c>
      <c r="C43" s="11">
        <f t="shared" si="3"/>
        <v>123</v>
      </c>
      <c r="D43" s="11">
        <f t="shared" si="0"/>
        <v>1.5151515151515152E-2</v>
      </c>
      <c r="E43" s="11">
        <f t="shared" si="4"/>
        <v>0.93181818181818121</v>
      </c>
      <c r="F43" s="33">
        <f t="shared" si="1"/>
        <v>1.0929064207170001</v>
      </c>
      <c r="G43" s="9">
        <f t="shared" si="2"/>
        <v>0.86278255554649352</v>
      </c>
      <c r="H43" s="9"/>
      <c r="I43" s="2">
        <f t="shared" si="5"/>
        <v>118.80000000000001</v>
      </c>
      <c r="J43" s="28">
        <v>121.5</v>
      </c>
      <c r="K43" s="18">
        <v>4</v>
      </c>
    </row>
    <row r="44" spans="1:11" x14ac:dyDescent="0.2">
      <c r="A44" s="2">
        <v>4</v>
      </c>
      <c r="B44" s="11">
        <f>RANK(A44,A:A,)</f>
        <v>1</v>
      </c>
      <c r="C44" s="11">
        <f t="shared" si="3"/>
        <v>127</v>
      </c>
      <c r="D44" s="11">
        <f t="shared" si="0"/>
        <v>3.0303030303030304E-2</v>
      </c>
      <c r="E44" s="11">
        <f t="shared" si="4"/>
        <v>0.96212121212121149</v>
      </c>
      <c r="F44" s="33">
        <f t="shared" si="1"/>
        <v>0</v>
      </c>
      <c r="G44" s="9">
        <f t="shared" si="2"/>
        <v>0.5</v>
      </c>
      <c r="H44" s="9"/>
      <c r="I44" s="2">
        <f t="shared" si="5"/>
        <v>132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18</v>
      </c>
      <c r="C45" s="11">
        <f t="shared" si="3"/>
        <v>130</v>
      </c>
      <c r="D45" s="11">
        <f t="shared" si="0"/>
        <v>2.2727272727272728E-2</v>
      </c>
      <c r="E45" s="11">
        <f t="shared" si="4"/>
        <v>0.9848484848484842</v>
      </c>
      <c r="F45" s="33">
        <f t="shared" si="1"/>
        <v>-1.0929064207170001</v>
      </c>
      <c r="G45" s="9">
        <f t="shared" si="2"/>
        <v>0.13721744445350648</v>
      </c>
      <c r="H45" s="9"/>
      <c r="I45" s="2"/>
      <c r="J45" s="22" t="s">
        <v>44</v>
      </c>
      <c r="K45" s="23">
        <v>0</v>
      </c>
    </row>
    <row r="46" spans="1:11" x14ac:dyDescent="0.2">
      <c r="A46" s="2">
        <v>2</v>
      </c>
      <c r="B46" s="36">
        <f>RANK(A46,A:A,)</f>
        <v>29</v>
      </c>
      <c r="C46" s="36">
        <f t="shared" si="3"/>
        <v>132</v>
      </c>
      <c r="D46" s="36">
        <f t="shared" si="0"/>
        <v>1.5151515151515152E-2</v>
      </c>
      <c r="E46" s="36">
        <f t="shared" si="4"/>
        <v>0.99999999999999933</v>
      </c>
      <c r="F46" s="33">
        <f t="shared" si="1"/>
        <v>-3.2787192621510002</v>
      </c>
      <c r="G46" s="9">
        <f t="shared" si="2"/>
        <v>5.2139659545042544E-4</v>
      </c>
      <c r="H46" s="9"/>
      <c r="I46" s="2"/>
      <c r="J46" s="10"/>
      <c r="K46" s="10"/>
    </row>
    <row r="47" spans="1:11" ht="15" customHeight="1" x14ac:dyDescent="0.2">
      <c r="I47" s="42"/>
      <c r="J47" s="90" t="s">
        <v>70</v>
      </c>
      <c r="K47" s="91"/>
    </row>
    <row r="48" spans="1:11" x14ac:dyDescent="0.2">
      <c r="I48" s="42">
        <v>-3</v>
      </c>
      <c r="J48" s="84" t="s">
        <v>50</v>
      </c>
      <c r="K48" s="84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9B85-9C4A-764A-87CA-7821A772452D}">
  <sheetPr codeName="Sheet26">
    <tabColor rgb="FF92D050"/>
  </sheetPr>
  <dimension ref="A1:I45"/>
  <sheetViews>
    <sheetView workbookViewId="0">
      <selection activeCell="E48" sqref="E48"/>
    </sheetView>
  </sheetViews>
  <sheetFormatPr baseColWidth="10" defaultColWidth="9.1640625" defaultRowHeight="15" x14ac:dyDescent="0.2"/>
  <cols>
    <col min="1" max="1" width="3.5" style="160" bestFit="1" customWidth="1"/>
    <col min="2" max="4" width="9.1640625" style="141"/>
    <col min="5" max="5" width="14.1640625" style="141" customWidth="1"/>
    <col min="6" max="6" width="11.1640625" style="141" customWidth="1"/>
    <col min="7" max="16384" width="9.1640625" style="141"/>
  </cols>
  <sheetData>
    <row r="1" spans="1:9" x14ac:dyDescent="0.2">
      <c r="A1" s="81" t="s">
        <v>1</v>
      </c>
    </row>
    <row r="2" spans="1:9" x14ac:dyDescent="0.2">
      <c r="A2" s="2">
        <v>1</v>
      </c>
      <c r="B2" s="141">
        <f>(COUNTIF($A$2:$A$45,$A2)-1)*0.025+1</f>
        <v>1</v>
      </c>
      <c r="C2" s="141" t="s">
        <v>86</v>
      </c>
      <c r="F2" s="142"/>
      <c r="G2" s="143" t="s">
        <v>87</v>
      </c>
      <c r="H2" s="144"/>
      <c r="I2" s="145"/>
    </row>
    <row r="3" spans="1:9" x14ac:dyDescent="0.2">
      <c r="A3" s="2">
        <v>2</v>
      </c>
      <c r="B3" s="141">
        <f>(COUNTIF($A$2:$A$45,$A3)-1)*0.025+1-(COUNTIF($A$2:$A2,$A3)*0.025)</f>
        <v>1.35</v>
      </c>
      <c r="C3" s="141">
        <f>AVERAGE(A:A)</f>
        <v>3</v>
      </c>
      <c r="D3" s="141">
        <v>0.95</v>
      </c>
      <c r="F3" s="146"/>
      <c r="G3" s="147" t="s">
        <v>88</v>
      </c>
      <c r="H3" s="148">
        <f>(COUNT(A:A)+1)/4</f>
        <v>11.25</v>
      </c>
      <c r="I3" s="149"/>
    </row>
    <row r="4" spans="1:9" x14ac:dyDescent="0.2">
      <c r="A4" s="2">
        <v>2</v>
      </c>
      <c r="B4" s="141">
        <f>(COUNTIF($A$2:$A$45,$A4)-1)*0.025+1-(COUNTIF($A$2:$A3,$A4)*0.025)</f>
        <v>1.3250000000000002</v>
      </c>
      <c r="C4" s="141">
        <f>AVERAGE(A:A)</f>
        <v>3</v>
      </c>
      <c r="D4" s="141">
        <v>0.7</v>
      </c>
      <c r="F4" s="146"/>
      <c r="G4" s="147"/>
      <c r="H4" s="150" t="str">
        <f>IF(H3=INT(H3),"Rule 1 applies", IF(H3=CEILING(H3,0.5),"Rule 2 applies", "Rule 3 applies"))</f>
        <v>Rule 3 applies</v>
      </c>
      <c r="I4" s="151"/>
    </row>
    <row r="5" spans="1:9" x14ac:dyDescent="0.2">
      <c r="A5" s="2">
        <v>2</v>
      </c>
      <c r="B5" s="141">
        <f>(COUNTIF($A$2:$A$45,$A5)-1)*0.025+1-(COUNTIF($A$2:$A4,$A5)*0.025)</f>
        <v>1.3</v>
      </c>
      <c r="C5" s="141" t="s">
        <v>89</v>
      </c>
      <c r="F5" s="146"/>
      <c r="G5" s="147" t="str">
        <f>IF(H4="Rule 2 applies", "average these ranks:", "use rank:")</f>
        <v>use rank:</v>
      </c>
      <c r="H5" s="148">
        <f>IF(H4="Rule 2 applies", FLOOR(H3,1), ROUND(H3,0))</f>
        <v>11</v>
      </c>
      <c r="I5" s="152" t="str">
        <f>IF(H4="Rule 2 applies", CEILING(H3,1), "")</f>
        <v/>
      </c>
    </row>
    <row r="6" spans="1:9" x14ac:dyDescent="0.2">
      <c r="A6" s="2">
        <v>2</v>
      </c>
      <c r="B6" s="141">
        <f>(COUNTIF($A$2:$A$45,$A6)-1)*0.025+1-(COUNTIF($A$2:$A5,$A6)*0.025)</f>
        <v>1.2750000000000001</v>
      </c>
      <c r="C6" s="141">
        <f>MEDIAN(A:A)</f>
        <v>3</v>
      </c>
      <c r="D6" s="141">
        <v>0.95</v>
      </c>
      <c r="F6" s="146"/>
      <c r="G6" s="147" t="str">
        <f>IF(H4="Rule 2 applies", "average these values:", "value of rank:")</f>
        <v>value of rank:</v>
      </c>
      <c r="H6" s="153">
        <f>SMALL(A:A,H5)</f>
        <v>2</v>
      </c>
      <c r="I6" s="152" t="str">
        <f>IF(H4="Rule 2 applies", SMALL(A:A,I5), "")</f>
        <v/>
      </c>
    </row>
    <row r="7" spans="1:9" x14ac:dyDescent="0.2">
      <c r="A7" s="2">
        <v>2</v>
      </c>
      <c r="B7" s="141">
        <f>(COUNTIF($A$2:$A$45,$A7)-1)*0.025+1-(COUNTIF($A$2:$A6,$A7)*0.025)</f>
        <v>1.25</v>
      </c>
      <c r="C7" s="141">
        <f>MEDIAN(A:A)</f>
        <v>3</v>
      </c>
      <c r="D7" s="141">
        <v>0.7</v>
      </c>
      <c r="F7" s="154"/>
      <c r="G7" s="155" t="s">
        <v>90</v>
      </c>
      <c r="H7" s="155">
        <f>IF(H4="Rule 2 applies",(H6+I6)/2,H6)</f>
        <v>2</v>
      </c>
      <c r="I7" s="156"/>
    </row>
    <row r="8" spans="1:9" x14ac:dyDescent="0.2">
      <c r="A8" s="2">
        <v>2</v>
      </c>
      <c r="B8" s="141">
        <f>(COUNTIF($A$2:$A$45,$A8)-1)*0.025+1-(COUNTIF($A$2:$A7,$A8)*0.025)</f>
        <v>1.2250000000000001</v>
      </c>
      <c r="C8" s="157" t="s">
        <v>91</v>
      </c>
      <c r="F8" s="146"/>
      <c r="G8" s="147" t="s">
        <v>92</v>
      </c>
      <c r="H8" s="148">
        <f>(3*(COUNT(A:A)+1))/4</f>
        <v>33.75</v>
      </c>
      <c r="I8" s="149"/>
    </row>
    <row r="9" spans="1:9" x14ac:dyDescent="0.2">
      <c r="A9" s="2">
        <v>2</v>
      </c>
      <c r="B9" s="141">
        <f>(COUNTIF($A$2:$A$45,$A9)-1)*0.025+1-(COUNTIF($A$2:$A8,$A9)*0.025)</f>
        <v>1.2000000000000002</v>
      </c>
      <c r="C9" s="141">
        <f>H7</f>
        <v>2</v>
      </c>
      <c r="D9" s="141">
        <v>0.95</v>
      </c>
      <c r="F9" s="146"/>
      <c r="G9" s="147"/>
      <c r="H9" s="150" t="str">
        <f>IF(H8=INT(H8),"Rule 1 applies", IF(H8=CEILING(H8,0.5),"Rule 2 applies", "Rule 3 applies"))</f>
        <v>Rule 3 applies</v>
      </c>
      <c r="I9" s="151"/>
    </row>
    <row r="10" spans="1:9" x14ac:dyDescent="0.2">
      <c r="A10" s="2">
        <v>2</v>
      </c>
      <c r="B10" s="141">
        <f>(COUNTIF($A$2:$A$45,$A10)-1)*0.025+1-(COUNTIF($A$2:$A9,$A10)*0.025)</f>
        <v>1.175</v>
      </c>
      <c r="C10" s="148">
        <f>H7</f>
        <v>2</v>
      </c>
      <c r="D10" s="141">
        <v>0.7</v>
      </c>
      <c r="F10" s="146"/>
      <c r="G10" s="147" t="str">
        <f>IF(H9="Rule 2 applies", "average these ranks:", "use rank:")</f>
        <v>use rank:</v>
      </c>
      <c r="H10" s="148">
        <f>IF(H9="Rule 2 applies",FLOOR(H8,1),ROUND(H8,0))</f>
        <v>34</v>
      </c>
      <c r="I10" s="152" t="str">
        <f>IF(H9="Rule 2 applies", CEILING(H8,1), "")</f>
        <v/>
      </c>
    </row>
    <row r="11" spans="1:9" x14ac:dyDescent="0.2">
      <c r="A11" s="2">
        <v>2</v>
      </c>
      <c r="B11" s="141">
        <f>(COUNTIF($A$2:$A$45,$A11)-1)*0.025+1-(COUNTIF($A$2:$A10,$A11)*0.025)</f>
        <v>1.1500000000000001</v>
      </c>
      <c r="C11" s="158" t="s">
        <v>93</v>
      </c>
      <c r="F11" s="146"/>
      <c r="G11" s="147" t="str">
        <f>IF(H9="Rule 2 applies", "average these values:", "value of rank:")</f>
        <v>value of rank:</v>
      </c>
      <c r="H11" s="153">
        <f>SMALL(A:A,H10)</f>
        <v>4</v>
      </c>
      <c r="I11" s="152" t="str">
        <f>IF(H9="Rule 2 applies",SMALL(A:A,I10),"")</f>
        <v/>
      </c>
    </row>
    <row r="12" spans="1:9" x14ac:dyDescent="0.2">
      <c r="A12" s="2">
        <v>2</v>
      </c>
      <c r="B12" s="141">
        <f>(COUNTIF($A$2:$A$45,$A12)-1)*0.025+1-(COUNTIF($A$2:$A11,$A12)*0.025)</f>
        <v>1.125</v>
      </c>
      <c r="C12" s="141">
        <f>H12</f>
        <v>4</v>
      </c>
      <c r="D12" s="141">
        <v>0.95</v>
      </c>
      <c r="F12" s="154"/>
      <c r="G12" s="155" t="s">
        <v>94</v>
      </c>
      <c r="H12" s="155">
        <f>IF(H9="Rule 2 applies",(H11+I11)/2,H11)</f>
        <v>4</v>
      </c>
      <c r="I12" s="159"/>
    </row>
    <row r="13" spans="1:9" x14ac:dyDescent="0.2">
      <c r="A13" s="2">
        <v>2</v>
      </c>
      <c r="B13" s="141">
        <f>(COUNTIF($A$2:$A$45,$A13)-1)*0.025+1-(COUNTIF($A$2:$A12,$A13)*0.025)</f>
        <v>1.1000000000000001</v>
      </c>
      <c r="C13" s="141">
        <f>H12</f>
        <v>4</v>
      </c>
      <c r="D13" s="141">
        <v>0.7</v>
      </c>
    </row>
    <row r="14" spans="1:9" x14ac:dyDescent="0.2">
      <c r="A14" s="2">
        <v>2</v>
      </c>
      <c r="B14" s="141">
        <f>(COUNTIF($A$2:$A$45,$A14)-1)*0.025+1-(COUNTIF($A$2:$A13,$A14)*0.025)</f>
        <v>1.0750000000000002</v>
      </c>
      <c r="C14" s="141" t="s">
        <v>95</v>
      </c>
    </row>
    <row r="15" spans="1:9" x14ac:dyDescent="0.2">
      <c r="A15" s="2">
        <v>2</v>
      </c>
      <c r="B15" s="141">
        <f>(COUNTIF($A$2:$A$45,$A15)-1)*0.025+1-(COUNTIF($A$2:$A14,$A15)*0.025)</f>
        <v>1.05</v>
      </c>
      <c r="C15" s="141">
        <f>_xlfn.STDEV.S(A:A)</f>
        <v>0.914991421995628</v>
      </c>
      <c r="D15" s="141">
        <f>C15*2</f>
        <v>1.829982843991256</v>
      </c>
      <c r="E15" s="141">
        <f>C15*3</f>
        <v>2.7449742659868841</v>
      </c>
    </row>
    <row r="16" spans="1:9" x14ac:dyDescent="0.2">
      <c r="A16" s="2">
        <v>2</v>
      </c>
      <c r="B16" s="141">
        <f>(COUNTIF($A$2:$A$45,$A16)-1)*0.025+1-(COUNTIF($A$2:$A15,$A16)*0.025)</f>
        <v>1.0250000000000001</v>
      </c>
      <c r="C16" s="157" t="s">
        <v>96</v>
      </c>
    </row>
    <row r="17" spans="1:6" x14ac:dyDescent="0.2">
      <c r="A17" s="2">
        <v>2</v>
      </c>
      <c r="B17" s="141">
        <f>(COUNTIF($A$2:$A$45,$A17)-1)*0.025+1-(COUNTIF($A$2:$A16,$A17)*0.025)</f>
        <v>1</v>
      </c>
      <c r="C17" s="141">
        <f>$C$3-$C$15</f>
        <v>2.0850085780043721</v>
      </c>
      <c r="D17" s="141">
        <v>0.9</v>
      </c>
    </row>
    <row r="18" spans="1:6" x14ac:dyDescent="0.2">
      <c r="A18" s="2">
        <v>3</v>
      </c>
      <c r="B18" s="141">
        <f>(COUNTIF($A$2:$A$45,$A18)-1)*0.025+1-(COUNTIF($A$2:$A17,$A18)*0.025)</f>
        <v>1.25</v>
      </c>
      <c r="C18" s="141">
        <f>$C$3+$C$15</f>
        <v>3.9149914219956279</v>
      </c>
      <c r="D18" s="141">
        <v>0.9</v>
      </c>
    </row>
    <row r="19" spans="1:6" x14ac:dyDescent="0.2">
      <c r="A19" s="2">
        <v>3</v>
      </c>
      <c r="B19" s="141">
        <f>(COUNTIF($A$2:$A$45,$A19)-1)*0.025+1-(COUNTIF($A$2:$A18,$A19)*0.025)</f>
        <v>1.2250000000000001</v>
      </c>
      <c r="C19" s="157" t="s">
        <v>97</v>
      </c>
    </row>
    <row r="20" spans="1:6" x14ac:dyDescent="0.2">
      <c r="A20" s="2">
        <v>3</v>
      </c>
      <c r="B20" s="141">
        <f>(COUNTIF($A$2:$A$45,$A20)-1)*0.025+1-(COUNTIF($A$2:$A19,$A20)*0.025)</f>
        <v>1.2</v>
      </c>
      <c r="C20" s="141">
        <f>$C$3-$D$15</f>
        <v>1.170017156008744</v>
      </c>
      <c r="D20" s="141">
        <v>0.8</v>
      </c>
    </row>
    <row r="21" spans="1:6" x14ac:dyDescent="0.2">
      <c r="A21" s="2">
        <v>3</v>
      </c>
      <c r="B21" s="141">
        <f>(COUNTIF($A$2:$A$45,$A21)-1)*0.025+1-(COUNTIF($A$2:$A20,$A21)*0.025)</f>
        <v>1.175</v>
      </c>
      <c r="C21" s="141">
        <f>$C$3+$D$15</f>
        <v>4.8299828439912558</v>
      </c>
      <c r="D21" s="141">
        <v>0.8</v>
      </c>
    </row>
    <row r="22" spans="1:6" x14ac:dyDescent="0.2">
      <c r="A22" s="2">
        <v>3</v>
      </c>
      <c r="B22" s="141">
        <f>(COUNTIF($A$2:$A$45,$A22)-1)*0.025+1-(COUNTIF($A$2:$A21,$A22)*0.025)</f>
        <v>1.1499999999999999</v>
      </c>
      <c r="C22" s="141" t="s">
        <v>98</v>
      </c>
    </row>
    <row r="23" spans="1:6" x14ac:dyDescent="0.2">
      <c r="A23" s="2">
        <v>3</v>
      </c>
      <c r="B23" s="141">
        <f>(COUNTIF($A$2:$A$45,$A23)-1)*0.025+1-(COUNTIF($A$2:$A22,$A23)*0.025)</f>
        <v>1.125</v>
      </c>
      <c r="C23" s="141">
        <f>$C$3-$E$15</f>
        <v>0.2550257340131159</v>
      </c>
      <c r="D23" s="141">
        <v>0.7</v>
      </c>
    </row>
    <row r="24" spans="1:6" x14ac:dyDescent="0.2">
      <c r="A24" s="2">
        <v>3</v>
      </c>
      <c r="B24" s="141">
        <f>(COUNTIF($A$2:$A$45,$A24)-1)*0.025+1-(COUNTIF($A$2:$A23,$A24)*0.025)</f>
        <v>1.1000000000000001</v>
      </c>
      <c r="C24" s="141">
        <f>$C$3+$E$15</f>
        <v>5.7449742659868841</v>
      </c>
      <c r="D24" s="141">
        <v>0.7</v>
      </c>
    </row>
    <row r="25" spans="1:6" x14ac:dyDescent="0.2">
      <c r="A25" s="2">
        <v>3</v>
      </c>
      <c r="B25" s="141">
        <f>(COUNTIF($A$2:$A$45,$A25)-1)*0.025+1-(COUNTIF($A$2:$A24,$A25)*0.025)</f>
        <v>1.075</v>
      </c>
    </row>
    <row r="26" spans="1:6" x14ac:dyDescent="0.2">
      <c r="A26" s="2">
        <v>3</v>
      </c>
      <c r="B26" s="141">
        <f>(COUNTIF($A$2:$A$45,$A26)-1)*0.025+1-(COUNTIF($A$2:$A25,$A26)*0.025)</f>
        <v>1.05</v>
      </c>
      <c r="E26" s="161" t="s">
        <v>99</v>
      </c>
      <c r="F26" s="162"/>
    </row>
    <row r="27" spans="1:6" x14ac:dyDescent="0.2">
      <c r="A27" s="2">
        <v>3</v>
      </c>
      <c r="B27" s="141">
        <f>(COUNTIF($A$2:$A$45,$A27)-1)*0.025+1-(COUNTIF($A$2:$A26,$A27)*0.025)</f>
        <v>1.0249999999999999</v>
      </c>
      <c r="E27" s="163" t="s">
        <v>86</v>
      </c>
      <c r="F27" s="164">
        <f>C3</f>
        <v>3</v>
      </c>
    </row>
    <row r="28" spans="1:6" x14ac:dyDescent="0.2">
      <c r="A28" s="2">
        <v>3</v>
      </c>
      <c r="B28" s="141">
        <f>(COUNTIF($A$2:$A$45,$A28)-1)*0.025+1-(COUNTIF($A$2:$A27,$A28)*0.025)</f>
        <v>1</v>
      </c>
      <c r="E28" s="163" t="s">
        <v>89</v>
      </c>
      <c r="F28" s="164">
        <f>C6</f>
        <v>3</v>
      </c>
    </row>
    <row r="29" spans="1:6" x14ac:dyDescent="0.2">
      <c r="A29" s="2">
        <v>4</v>
      </c>
      <c r="B29" s="141">
        <f>(COUNTIF($A$2:$A$45,$A29)-1)*0.025+1-(COUNTIF($A$2:$A28,$A29)*0.025)</f>
        <v>1.4</v>
      </c>
      <c r="E29" s="165" t="s">
        <v>91</v>
      </c>
      <c r="F29" s="164">
        <f>C9</f>
        <v>2</v>
      </c>
    </row>
    <row r="30" spans="1:6" x14ac:dyDescent="0.2">
      <c r="A30" s="2">
        <v>4</v>
      </c>
      <c r="B30" s="141">
        <f>(COUNTIF($A$2:$A$45,$A30)-1)*0.025+1-(COUNTIF($A$2:$A29,$A30)*0.025)</f>
        <v>1.375</v>
      </c>
      <c r="E30" s="165" t="s">
        <v>93</v>
      </c>
      <c r="F30" s="164">
        <f>C12</f>
        <v>4</v>
      </c>
    </row>
    <row r="31" spans="1:6" x14ac:dyDescent="0.2">
      <c r="A31" s="2">
        <v>4</v>
      </c>
      <c r="B31" s="141">
        <f>(COUNTIF($A$2:$A$45,$A31)-1)*0.025+1-(COUNTIF($A$2:$A30,$A31)*0.025)</f>
        <v>1.3499999999999999</v>
      </c>
      <c r="E31" s="166" t="s">
        <v>95</v>
      </c>
      <c r="F31" s="167">
        <f>C15</f>
        <v>0.914991421995628</v>
      </c>
    </row>
    <row r="32" spans="1:6" x14ac:dyDescent="0.2">
      <c r="A32" s="2">
        <v>4</v>
      </c>
      <c r="B32" s="141">
        <f>(COUNTIF($A$2:$A$45,$A32)-1)*0.025+1-(COUNTIF($A$2:$A31,$A32)*0.025)</f>
        <v>1.325</v>
      </c>
    </row>
    <row r="33" spans="1:2" x14ac:dyDescent="0.2">
      <c r="A33" s="2">
        <v>4</v>
      </c>
      <c r="B33" s="141">
        <f>(COUNTIF($A$2:$A$45,$A33)-1)*0.025+1-(COUNTIF($A$2:$A32,$A33)*0.025)</f>
        <v>1.2999999999999998</v>
      </c>
    </row>
    <row r="34" spans="1:2" x14ac:dyDescent="0.2">
      <c r="A34" s="2">
        <v>4</v>
      </c>
      <c r="B34" s="141">
        <f>(COUNTIF($A$2:$A$45,$A34)-1)*0.025+1-(COUNTIF($A$2:$A33,$A34)*0.025)</f>
        <v>1.2749999999999999</v>
      </c>
    </row>
    <row r="35" spans="1:2" x14ac:dyDescent="0.2">
      <c r="A35" s="2">
        <v>4</v>
      </c>
      <c r="B35" s="141">
        <f>(COUNTIF($A$2:$A$45,$A35)-1)*0.025+1-(COUNTIF($A$2:$A34,$A35)*0.025)</f>
        <v>1.25</v>
      </c>
    </row>
    <row r="36" spans="1:2" x14ac:dyDescent="0.2">
      <c r="A36" s="2">
        <v>4</v>
      </c>
      <c r="B36" s="141">
        <f>(COUNTIF($A$2:$A$45,$A36)-1)*0.025+1-(COUNTIF($A$2:$A35,$A36)*0.025)</f>
        <v>1.2249999999999999</v>
      </c>
    </row>
    <row r="37" spans="1:2" x14ac:dyDescent="0.2">
      <c r="A37" s="2">
        <v>4</v>
      </c>
      <c r="B37" s="141">
        <f>(COUNTIF($A$2:$A$45,$A37)-1)*0.025+1-(COUNTIF($A$2:$A36,$A37)*0.025)</f>
        <v>1.2</v>
      </c>
    </row>
    <row r="38" spans="1:2" x14ac:dyDescent="0.2">
      <c r="A38" s="2">
        <v>4</v>
      </c>
      <c r="B38" s="141">
        <f>(COUNTIF($A$2:$A$45,$A38)-1)*0.025+1-(COUNTIF($A$2:$A37,$A38)*0.025)</f>
        <v>1.1749999999999998</v>
      </c>
    </row>
    <row r="39" spans="1:2" x14ac:dyDescent="0.2">
      <c r="A39" s="2">
        <v>4</v>
      </c>
      <c r="B39" s="141">
        <f>(COUNTIF($A$2:$A$45,$A39)-1)*0.025+1-(COUNTIF($A$2:$A38,$A39)*0.025)</f>
        <v>1.1499999999999999</v>
      </c>
    </row>
    <row r="40" spans="1:2" x14ac:dyDescent="0.2">
      <c r="A40" s="2">
        <v>4</v>
      </c>
      <c r="B40" s="141">
        <f>(COUNTIF($A$2:$A$45,$A40)-1)*0.025+1-(COUNTIF($A$2:$A39,$A40)*0.025)</f>
        <v>1.125</v>
      </c>
    </row>
    <row r="41" spans="1:2" x14ac:dyDescent="0.2">
      <c r="A41" s="2">
        <v>4</v>
      </c>
      <c r="B41" s="141">
        <f>(COUNTIF($A$2:$A$45,$A41)-1)*0.025+1-(COUNTIF($A$2:$A40,$A41)*0.025)</f>
        <v>1.0999999999999999</v>
      </c>
    </row>
    <row r="42" spans="1:2" x14ac:dyDescent="0.2">
      <c r="A42" s="2">
        <v>4</v>
      </c>
      <c r="B42" s="141">
        <f>(COUNTIF($A$2:$A$45,$A42)-1)*0.025+1-(COUNTIF($A$2:$A41,$A42)*0.025)</f>
        <v>1.075</v>
      </c>
    </row>
    <row r="43" spans="1:2" x14ac:dyDescent="0.2">
      <c r="A43" s="2">
        <v>4</v>
      </c>
      <c r="B43" s="141">
        <f>(COUNTIF($A$2:$A$45,$A43)-1)*0.025+1-(COUNTIF($A$2:$A42,$A43)*0.025)</f>
        <v>1.0499999999999998</v>
      </c>
    </row>
    <row r="44" spans="1:2" x14ac:dyDescent="0.2">
      <c r="A44" s="2">
        <v>4</v>
      </c>
      <c r="B44" s="141">
        <f>(COUNTIF($A$2:$A$45,$A44)-1)*0.025+1-(COUNTIF($A$2:$A43,$A44)*0.025)</f>
        <v>1.0249999999999999</v>
      </c>
    </row>
    <row r="45" spans="1:2" x14ac:dyDescent="0.2">
      <c r="A45" s="2">
        <v>4</v>
      </c>
      <c r="B45" s="141">
        <f>(COUNTIF($A$2:$A$45,$A45)-1)*0.025+1-(COUNTIF($A$2:$A44,$A45)*0.025)</f>
        <v>0.99999999999999989</v>
      </c>
    </row>
  </sheetData>
  <sheetProtection sheet="1" objects="1" scenarios="1"/>
  <sortState ref="A2:A45">
    <sortCondition ref="A1"/>
  </sortState>
  <mergeCells count="3">
    <mergeCell ref="H4:I4"/>
    <mergeCell ref="H9:I9"/>
    <mergeCell ref="E26:F26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006D-AE8B-EC42-9A59-E60C3BDD0EAF}">
  <sheetPr>
    <tabColor rgb="FF92D050"/>
  </sheetPr>
  <dimension ref="A2:O61"/>
  <sheetViews>
    <sheetView showFormulas="1" topLeftCell="F31" workbookViewId="0">
      <selection activeCell="Q18" sqref="Q18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5.1640625" bestFit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81" t="s">
        <v>1</v>
      </c>
      <c r="B2" s="82" t="s">
        <v>12</v>
      </c>
      <c r="C2" s="82" t="s">
        <v>46</v>
      </c>
      <c r="D2" s="82" t="s">
        <v>47</v>
      </c>
      <c r="E2" s="82" t="s">
        <v>49</v>
      </c>
      <c r="F2" s="83" t="s">
        <v>39</v>
      </c>
      <c r="G2" s="83" t="s">
        <v>54</v>
      </c>
      <c r="H2" s="37"/>
      <c r="I2" s="3"/>
      <c r="J2" s="84" t="s">
        <v>48</v>
      </c>
      <c r="K2" s="38">
        <f>SUM(A:A)</f>
        <v>132</v>
      </c>
    </row>
    <row r="3" spans="1:15" x14ac:dyDescent="0.2">
      <c r="A3" s="2">
        <v>2</v>
      </c>
      <c r="B3" s="11">
        <f>RANK(A3,A:A,)</f>
        <v>29</v>
      </c>
      <c r="C3" s="11">
        <f>SUM(A3)</f>
        <v>2</v>
      </c>
      <c r="D3" s="11">
        <f>A3/$K$2</f>
        <v>1.5151515151515152E-2</v>
      </c>
      <c r="E3" s="11">
        <f>D3</f>
        <v>1.5151515151515152E-2</v>
      </c>
      <c r="F3" s="33">
        <f>STANDARDIZE(A4,$K$5,$K$11)</f>
        <v>-1.0929064207170001</v>
      </c>
      <c r="G3" s="9">
        <f>_xlfn.NORM.S.DIST(F3,C3)</f>
        <v>0.13721744445350648</v>
      </c>
      <c r="H3" s="9"/>
      <c r="I3" s="2"/>
      <c r="J3" s="84" t="s">
        <v>13</v>
      </c>
      <c r="K3" s="38">
        <f>MIN(A:A)</f>
        <v>1</v>
      </c>
      <c r="M3" s="84" t="s">
        <v>33</v>
      </c>
      <c r="N3" s="84" t="s">
        <v>23</v>
      </c>
      <c r="O3" s="84" t="s">
        <v>34</v>
      </c>
    </row>
    <row r="4" spans="1:15" x14ac:dyDescent="0.2">
      <c r="A4" s="2">
        <v>2</v>
      </c>
      <c r="B4" s="11">
        <f>RANK(A4,A:A,)</f>
        <v>29</v>
      </c>
      <c r="C4" s="11">
        <f>SUM(C3+A4)</f>
        <v>4</v>
      </c>
      <c r="D4" s="11">
        <f t="shared" ref="D4:D46" si="0">A4/$K$2</f>
        <v>1.5151515151515152E-2</v>
      </c>
      <c r="E4" s="11">
        <f>SUM(E3+D4)</f>
        <v>3.0303030303030304E-2</v>
      </c>
      <c r="F4" s="33">
        <f t="shared" ref="F4:F46" si="1">STANDARDIZE(A5,$K$5,$K$11)</f>
        <v>-1.0929064207170001</v>
      </c>
      <c r="G4" s="9">
        <f t="shared" ref="G4:G46" si="2">_xlfn.NORM.S.DIST(F4,C4)</f>
        <v>0.13721744445350648</v>
      </c>
      <c r="H4" s="9"/>
      <c r="I4" s="2"/>
      <c r="J4" s="84" t="s">
        <v>14</v>
      </c>
      <c r="K4" s="38">
        <f>MAX(A:A)</f>
        <v>4</v>
      </c>
      <c r="M4" s="7">
        <v>0</v>
      </c>
      <c r="N4" s="7">
        <f>K3</f>
        <v>1</v>
      </c>
      <c r="O4" s="7" t="s">
        <v>35</v>
      </c>
    </row>
    <row r="5" spans="1:15" x14ac:dyDescent="0.2">
      <c r="A5" s="2">
        <v>2</v>
      </c>
      <c r="B5" s="11">
        <f>RANK(A5,A:A,)</f>
        <v>29</v>
      </c>
      <c r="C5" s="11">
        <f t="shared" ref="C5:C46" si="3">SUM(C4+A5)</f>
        <v>6</v>
      </c>
      <c r="D5" s="11">
        <f t="shared" si="0"/>
        <v>1.5151515151515152E-2</v>
      </c>
      <c r="E5" s="11">
        <f t="shared" ref="E5:E46" si="4">SUM(E4+D5)</f>
        <v>4.5454545454545456E-2</v>
      </c>
      <c r="F5" s="33">
        <f t="shared" si="1"/>
        <v>0</v>
      </c>
      <c r="G5" s="9">
        <f t="shared" si="2"/>
        <v>0.5</v>
      </c>
      <c r="H5" s="9"/>
      <c r="I5" s="2"/>
      <c r="J5" s="84" t="s">
        <v>15</v>
      </c>
      <c r="K5" s="38">
        <f>AVERAGE(A:A)</f>
        <v>3</v>
      </c>
      <c r="M5" s="7">
        <v>1</v>
      </c>
      <c r="N5" s="7">
        <f>_xlfn.QUARTILE.EXC(A:A,M5)</f>
        <v>2</v>
      </c>
      <c r="O5" s="7" t="s">
        <v>36</v>
      </c>
    </row>
    <row r="6" spans="1:15" x14ac:dyDescent="0.2">
      <c r="A6" s="2">
        <v>3</v>
      </c>
      <c r="B6" s="11">
        <f>RANK(A6,A:A,)</f>
        <v>18</v>
      </c>
      <c r="C6" s="11">
        <f t="shared" si="3"/>
        <v>9</v>
      </c>
      <c r="D6" s="11">
        <f t="shared" si="0"/>
        <v>2.2727272727272728E-2</v>
      </c>
      <c r="E6" s="11">
        <f t="shared" si="4"/>
        <v>6.8181818181818177E-2</v>
      </c>
      <c r="F6" s="33">
        <f t="shared" si="1"/>
        <v>0</v>
      </c>
      <c r="G6" s="9">
        <f t="shared" si="2"/>
        <v>0.5</v>
      </c>
      <c r="H6" s="9"/>
      <c r="I6" s="2"/>
      <c r="J6" s="84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</row>
    <row r="7" spans="1:15" x14ac:dyDescent="0.2">
      <c r="A7" s="2">
        <v>3</v>
      </c>
      <c r="B7" s="11">
        <f>RANK(A7,A:A,)</f>
        <v>18</v>
      </c>
      <c r="C7" s="11">
        <f t="shared" si="3"/>
        <v>12</v>
      </c>
      <c r="D7" s="11">
        <f t="shared" si="0"/>
        <v>2.2727272727272728E-2</v>
      </c>
      <c r="E7" s="11">
        <f t="shared" si="4"/>
        <v>9.0909090909090912E-2</v>
      </c>
      <c r="F7" s="33">
        <f t="shared" si="1"/>
        <v>-1.0929064207170001</v>
      </c>
      <c r="G7" s="9">
        <f t="shared" si="2"/>
        <v>0.13721744445350648</v>
      </c>
      <c r="H7" s="9"/>
      <c r="I7" s="2"/>
      <c r="J7" s="84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29</v>
      </c>
      <c r="C8" s="11">
        <f t="shared" si="3"/>
        <v>14</v>
      </c>
      <c r="D8" s="11">
        <f t="shared" si="0"/>
        <v>1.5151515151515152E-2</v>
      </c>
      <c r="E8" s="11">
        <f t="shared" si="4"/>
        <v>0.10606060606060606</v>
      </c>
      <c r="F8" s="33">
        <f t="shared" si="1"/>
        <v>0</v>
      </c>
      <c r="G8" s="9">
        <f t="shared" si="2"/>
        <v>0.5</v>
      </c>
      <c r="H8" s="9"/>
      <c r="I8" s="2"/>
      <c r="J8" s="84" t="s">
        <v>18</v>
      </c>
      <c r="K8" s="38">
        <f>K4-K3</f>
        <v>3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3</v>
      </c>
      <c r="B9" s="11">
        <f>RANK(A9,A:A,)</f>
        <v>18</v>
      </c>
      <c r="C9" s="11">
        <f t="shared" si="3"/>
        <v>17</v>
      </c>
      <c r="D9" s="11">
        <f t="shared" si="0"/>
        <v>2.2727272727272728E-2</v>
      </c>
      <c r="E9" s="11">
        <f t="shared" si="4"/>
        <v>0.12878787878787878</v>
      </c>
      <c r="F9" s="33">
        <f t="shared" si="1"/>
        <v>1.0929064207170001</v>
      </c>
      <c r="G9" s="9">
        <f t="shared" si="2"/>
        <v>0.86278255554649352</v>
      </c>
      <c r="H9" s="9"/>
      <c r="I9" s="2"/>
      <c r="J9" s="84" t="s">
        <v>19</v>
      </c>
      <c r="K9" s="38">
        <f>(K3+K4)/2</f>
        <v>2.5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21</v>
      </c>
      <c r="D10" s="11">
        <f t="shared" si="0"/>
        <v>3.0303030303030304E-2</v>
      </c>
      <c r="E10" s="11">
        <f t="shared" si="4"/>
        <v>0.15909090909090909</v>
      </c>
      <c r="F10" s="33">
        <f t="shared" si="1"/>
        <v>1.0929064207170001</v>
      </c>
      <c r="G10" s="9">
        <f t="shared" si="2"/>
        <v>0.86278255554649352</v>
      </c>
      <c r="H10" s="9"/>
      <c r="I10" s="2"/>
      <c r="J10" s="84" t="s">
        <v>20</v>
      </c>
      <c r="K10" s="38">
        <f>VAR(A:A)</f>
        <v>0.83720930232558144</v>
      </c>
      <c r="M10" s="92" t="s">
        <v>43</v>
      </c>
      <c r="N10" s="92"/>
      <c r="O10" s="92"/>
    </row>
    <row r="11" spans="1:15" x14ac:dyDescent="0.2">
      <c r="A11" s="2">
        <v>4</v>
      </c>
      <c r="B11" s="11">
        <f>RANK(A11,A:A,)</f>
        <v>1</v>
      </c>
      <c r="C11" s="11">
        <f t="shared" si="3"/>
        <v>25</v>
      </c>
      <c r="D11" s="11">
        <f t="shared" si="0"/>
        <v>3.0303030303030304E-2</v>
      </c>
      <c r="E11" s="11">
        <f t="shared" si="4"/>
        <v>0.18939393939393939</v>
      </c>
      <c r="F11" s="33">
        <f t="shared" si="1"/>
        <v>0</v>
      </c>
      <c r="G11" s="9">
        <f t="shared" si="2"/>
        <v>0.5</v>
      </c>
      <c r="H11" s="9"/>
      <c r="I11" s="2"/>
      <c r="J11" s="84" t="s">
        <v>11</v>
      </c>
      <c r="K11" s="38">
        <f>STDEV(A:A)</f>
        <v>0.914991421995628</v>
      </c>
      <c r="M11" s="84" t="s">
        <v>21</v>
      </c>
      <c r="N11" s="84" t="s">
        <v>22</v>
      </c>
      <c r="O11" s="84" t="s">
        <v>23</v>
      </c>
    </row>
    <row r="12" spans="1:15" x14ac:dyDescent="0.2">
      <c r="A12" s="2">
        <v>3</v>
      </c>
      <c r="B12" s="11">
        <f>RANK(A12,A:A,)</f>
        <v>18</v>
      </c>
      <c r="C12" s="11">
        <f t="shared" si="3"/>
        <v>28</v>
      </c>
      <c r="D12" s="11">
        <f t="shared" si="0"/>
        <v>2.2727272727272728E-2</v>
      </c>
      <c r="E12" s="11">
        <f t="shared" si="4"/>
        <v>0.21212121212121213</v>
      </c>
      <c r="F12" s="33">
        <f t="shared" si="1"/>
        <v>0</v>
      </c>
      <c r="G12" s="9">
        <f t="shared" si="2"/>
        <v>0.5</v>
      </c>
      <c r="H12" s="9"/>
      <c r="I12" s="2"/>
      <c r="J12" s="84" t="s">
        <v>40</v>
      </c>
      <c r="K12" s="38">
        <f>(K11*K5)*100</f>
        <v>274.49742659868843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3</v>
      </c>
      <c r="B13" s="11">
        <f>RANK(A13,A:A,)</f>
        <v>18</v>
      </c>
      <c r="C13" s="11">
        <f t="shared" si="3"/>
        <v>31</v>
      </c>
      <c r="D13" s="11">
        <f t="shared" si="0"/>
        <v>2.2727272727272728E-2</v>
      </c>
      <c r="E13" s="11">
        <f t="shared" si="4"/>
        <v>0.23484848484848486</v>
      </c>
      <c r="F13" s="33">
        <f t="shared" si="1"/>
        <v>-1.0929064207170001</v>
      </c>
      <c r="G13" s="9">
        <f t="shared" si="2"/>
        <v>0.13721744445350648</v>
      </c>
      <c r="H13" s="9"/>
      <c r="I13" s="2"/>
      <c r="J13" s="84" t="s">
        <v>41</v>
      </c>
      <c r="K13" s="39">
        <f>SKEW(A:A)</f>
        <v>-0.19082493060138098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2</v>
      </c>
      <c r="B14" s="11">
        <f>RANK(A14,A:A,)</f>
        <v>29</v>
      </c>
      <c r="C14" s="11">
        <f t="shared" si="3"/>
        <v>33</v>
      </c>
      <c r="D14" s="11">
        <f t="shared" si="0"/>
        <v>1.5151515151515152E-2</v>
      </c>
      <c r="E14" s="11">
        <f t="shared" si="4"/>
        <v>0.25</v>
      </c>
      <c r="F14" s="33">
        <f t="shared" si="1"/>
        <v>1.0929064207170001</v>
      </c>
      <c r="G14" s="9">
        <f t="shared" si="2"/>
        <v>0.86278255554649352</v>
      </c>
      <c r="H14" s="9"/>
      <c r="I14" s="2"/>
      <c r="J14" s="84" t="s">
        <v>42</v>
      </c>
      <c r="K14" s="38">
        <f>KURT(A:A)</f>
        <v>-1.3900503290747195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37</v>
      </c>
      <c r="D15" s="11">
        <f t="shared" si="0"/>
        <v>3.0303030303030304E-2</v>
      </c>
      <c r="E15" s="11">
        <f t="shared" si="4"/>
        <v>0.28030303030303028</v>
      </c>
      <c r="F15" s="33">
        <f t="shared" si="1"/>
        <v>1.0929064207170001</v>
      </c>
      <c r="G15" s="9">
        <f t="shared" si="2"/>
        <v>0.86278255554649352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41</v>
      </c>
      <c r="D16" s="11">
        <f t="shared" si="0"/>
        <v>3.0303030303030304E-2</v>
      </c>
      <c r="E16" s="11">
        <f t="shared" si="4"/>
        <v>0.31060606060606055</v>
      </c>
      <c r="F16" s="33">
        <f t="shared" si="1"/>
        <v>1.0929064207170001</v>
      </c>
      <c r="G16" s="9">
        <f t="shared" si="2"/>
        <v>0.86278255554649352</v>
      </c>
      <c r="H16" s="9"/>
      <c r="I16" s="2" t="s">
        <v>56</v>
      </c>
      <c r="J16" s="85" t="s">
        <v>68</v>
      </c>
      <c r="K16" s="86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45</v>
      </c>
      <c r="D17" s="11">
        <f t="shared" si="0"/>
        <v>3.0303030303030304E-2</v>
      </c>
      <c r="E17" s="11">
        <f t="shared" si="4"/>
        <v>0.34090909090909083</v>
      </c>
      <c r="F17" s="33">
        <f t="shared" si="1"/>
        <v>1.0929064207170001</v>
      </c>
      <c r="G17" s="9">
        <f t="shared" si="2"/>
        <v>0.86278255554649352</v>
      </c>
      <c r="H17" s="9"/>
      <c r="I17" s="2">
        <v>0</v>
      </c>
      <c r="J17" s="84" t="s">
        <v>50</v>
      </c>
      <c r="K17" s="84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4</v>
      </c>
      <c r="B18" s="11">
        <f>RANK(A18,A:A,)</f>
        <v>1</v>
      </c>
      <c r="C18" s="11">
        <f t="shared" si="3"/>
        <v>49</v>
      </c>
      <c r="D18" s="11">
        <f t="shared" si="0"/>
        <v>3.0303030303030304E-2</v>
      </c>
      <c r="E18" s="11">
        <f t="shared" si="4"/>
        <v>0.3712121212121211</v>
      </c>
      <c r="F18" s="33">
        <f t="shared" si="1"/>
        <v>-1.0929064207170001</v>
      </c>
      <c r="G18" s="9">
        <f t="shared" si="2"/>
        <v>0.13721744445350648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2</v>
      </c>
    </row>
    <row r="19" spans="1:15" x14ac:dyDescent="0.2">
      <c r="A19" s="2">
        <v>2</v>
      </c>
      <c r="B19" s="11">
        <f>RANK(A19,A:A,)</f>
        <v>29</v>
      </c>
      <c r="C19" s="11">
        <f t="shared" si="3"/>
        <v>51</v>
      </c>
      <c r="D19" s="11">
        <f t="shared" si="0"/>
        <v>1.5151515151515152E-2</v>
      </c>
      <c r="E19" s="11">
        <f t="shared" si="4"/>
        <v>0.38636363636363624</v>
      </c>
      <c r="F19" s="33">
        <f t="shared" si="1"/>
        <v>-1.0929064207170001</v>
      </c>
      <c r="G19" s="9">
        <f t="shared" si="2"/>
        <v>0.13721744445350648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2">
        <v>2</v>
      </c>
      <c r="B20" s="11">
        <f>RANK(A20,A:A,)</f>
        <v>29</v>
      </c>
      <c r="C20" s="11">
        <f t="shared" si="3"/>
        <v>53</v>
      </c>
      <c r="D20" s="11">
        <f t="shared" si="0"/>
        <v>1.5151515151515152E-2</v>
      </c>
      <c r="E20" s="11">
        <f t="shared" si="4"/>
        <v>0.40151515151515138</v>
      </c>
      <c r="F20" s="33">
        <f t="shared" si="1"/>
        <v>-1.0929064207170001</v>
      </c>
      <c r="G20" s="9">
        <f t="shared" si="2"/>
        <v>0.13721744445350648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2</v>
      </c>
      <c r="B21" s="11">
        <f>RANK(A21,A:A,)</f>
        <v>29</v>
      </c>
      <c r="C21" s="11">
        <f t="shared" si="3"/>
        <v>55</v>
      </c>
      <c r="D21" s="11">
        <f t="shared" si="0"/>
        <v>1.5151515151515152E-2</v>
      </c>
      <c r="E21" s="11">
        <f t="shared" si="4"/>
        <v>0.41666666666666652</v>
      </c>
      <c r="F21" s="33">
        <f t="shared" si="1"/>
        <v>1.0929064207170001</v>
      </c>
      <c r="G21" s="9">
        <f t="shared" si="2"/>
        <v>0.86278255554649352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4</v>
      </c>
      <c r="B22" s="11">
        <f>RANK(A22,A:A,)</f>
        <v>1</v>
      </c>
      <c r="C22" s="11">
        <f t="shared" si="3"/>
        <v>59</v>
      </c>
      <c r="D22" s="11">
        <f t="shared" si="0"/>
        <v>3.0303030303030304E-2</v>
      </c>
      <c r="E22" s="11">
        <f t="shared" si="4"/>
        <v>0.44696969696969679</v>
      </c>
      <c r="F22" s="33">
        <f t="shared" si="1"/>
        <v>0</v>
      </c>
      <c r="G22" s="9">
        <f t="shared" si="2"/>
        <v>0.5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3</v>
      </c>
      <c r="B23" s="11">
        <f>RANK(A23,A:A,)</f>
        <v>18</v>
      </c>
      <c r="C23" s="11">
        <f t="shared" si="3"/>
        <v>62</v>
      </c>
      <c r="D23" s="11">
        <f t="shared" si="0"/>
        <v>2.2727272727272728E-2</v>
      </c>
      <c r="E23" s="11">
        <f t="shared" si="4"/>
        <v>0.4696969696969695</v>
      </c>
      <c r="F23" s="33">
        <f t="shared" si="1"/>
        <v>1.0929064207170001</v>
      </c>
      <c r="G23" s="9">
        <f t="shared" si="2"/>
        <v>0.86278255554649352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66</v>
      </c>
      <c r="D24" s="11">
        <f t="shared" si="0"/>
        <v>3.0303030303030304E-2</v>
      </c>
      <c r="E24" s="11">
        <f t="shared" si="4"/>
        <v>0.49999999999999978</v>
      </c>
      <c r="F24" s="33">
        <f t="shared" si="1"/>
        <v>-2.1858128414340001</v>
      </c>
      <c r="G24" s="9">
        <f t="shared" si="2"/>
        <v>1.4414650442169339E-2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44</v>
      </c>
      <c r="C25" s="11">
        <f t="shared" si="3"/>
        <v>67</v>
      </c>
      <c r="D25" s="11">
        <f t="shared" si="0"/>
        <v>7.575757575757576E-3</v>
      </c>
      <c r="E25" s="11">
        <f t="shared" si="4"/>
        <v>0.50757575757575735</v>
      </c>
      <c r="F25" s="33">
        <f t="shared" si="1"/>
        <v>0</v>
      </c>
      <c r="G25" s="9">
        <f t="shared" si="2"/>
        <v>0.5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18</v>
      </c>
      <c r="C26" s="11">
        <f t="shared" si="3"/>
        <v>70</v>
      </c>
      <c r="D26" s="11">
        <f t="shared" si="0"/>
        <v>2.2727272727272728E-2</v>
      </c>
      <c r="E26" s="11">
        <f t="shared" si="4"/>
        <v>0.53030303030303005</v>
      </c>
      <c r="F26" s="33">
        <f t="shared" si="1"/>
        <v>0</v>
      </c>
      <c r="G26" s="9">
        <f t="shared" si="2"/>
        <v>0.5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18</v>
      </c>
      <c r="C27" s="11">
        <f t="shared" si="3"/>
        <v>73</v>
      </c>
      <c r="D27" s="11">
        <f t="shared" si="0"/>
        <v>2.2727272727272728E-2</v>
      </c>
      <c r="E27" s="11">
        <f t="shared" si="4"/>
        <v>0.55303030303030276</v>
      </c>
      <c r="F27" s="33">
        <f t="shared" si="1"/>
        <v>-1.0929064207170001</v>
      </c>
      <c r="G27" s="9">
        <f t="shared" si="2"/>
        <v>0.13721744445350648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2</v>
      </c>
      <c r="B28" s="11">
        <f>RANK(A28,A:A,)</f>
        <v>29</v>
      </c>
      <c r="C28" s="11">
        <f t="shared" si="3"/>
        <v>75</v>
      </c>
      <c r="D28" s="11">
        <f t="shared" si="0"/>
        <v>1.5151515151515152E-2</v>
      </c>
      <c r="E28" s="11">
        <f t="shared" si="4"/>
        <v>0.5681818181818179</v>
      </c>
      <c r="F28" s="33">
        <f t="shared" si="1"/>
        <v>-1.0929064207170001</v>
      </c>
      <c r="G28" s="9">
        <f t="shared" si="2"/>
        <v>0.13721744445350648</v>
      </c>
      <c r="H28" s="9"/>
      <c r="I28" s="2"/>
      <c r="J28" s="22" t="s">
        <v>44</v>
      </c>
      <c r="K28" s="22">
        <v>0</v>
      </c>
    </row>
    <row r="29" spans="1:15" x14ac:dyDescent="0.2">
      <c r="A29" s="2">
        <v>2</v>
      </c>
      <c r="B29" s="11">
        <f>RANK(A29,A:A,)</f>
        <v>29</v>
      </c>
      <c r="C29" s="11">
        <f t="shared" si="3"/>
        <v>77</v>
      </c>
      <c r="D29" s="11">
        <f t="shared" si="0"/>
        <v>1.5151515151515152E-2</v>
      </c>
      <c r="E29" s="11">
        <f t="shared" si="4"/>
        <v>0.58333333333333304</v>
      </c>
      <c r="F29" s="33">
        <f t="shared" si="1"/>
        <v>1.0929064207170001</v>
      </c>
      <c r="G29" s="9">
        <f t="shared" si="2"/>
        <v>0.86278255554649352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81</v>
      </c>
      <c r="D30" s="11">
        <f t="shared" si="0"/>
        <v>3.0303030303030304E-2</v>
      </c>
      <c r="E30" s="11">
        <f t="shared" si="4"/>
        <v>0.61363636363636331</v>
      </c>
      <c r="F30" s="33">
        <f t="shared" si="1"/>
        <v>1.0929064207170001</v>
      </c>
      <c r="G30" s="9">
        <f t="shared" si="2"/>
        <v>0.86278255554649352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85</v>
      </c>
      <c r="D31" s="11">
        <f t="shared" si="0"/>
        <v>3.0303030303030304E-2</v>
      </c>
      <c r="E31" s="11">
        <f t="shared" si="4"/>
        <v>0.64393939393939359</v>
      </c>
      <c r="F31" s="33">
        <f t="shared" si="1"/>
        <v>0</v>
      </c>
      <c r="G31" s="9">
        <f t="shared" si="2"/>
        <v>0.5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18</v>
      </c>
      <c r="C32" s="11">
        <f t="shared" si="3"/>
        <v>88</v>
      </c>
      <c r="D32" s="11">
        <f t="shared" si="0"/>
        <v>2.2727272727272728E-2</v>
      </c>
      <c r="E32" s="11">
        <f t="shared" si="4"/>
        <v>0.6666666666666663</v>
      </c>
      <c r="F32" s="33">
        <f t="shared" si="1"/>
        <v>-1.0929064207170001</v>
      </c>
      <c r="G32" s="9">
        <f t="shared" si="2"/>
        <v>0.13721744445350648</v>
      </c>
      <c r="H32" s="9"/>
      <c r="I32" s="2"/>
      <c r="J32" s="15"/>
      <c r="K32" s="15"/>
    </row>
    <row r="33" spans="1:11" ht="37" customHeight="1" x14ac:dyDescent="0.2">
      <c r="A33" s="2">
        <v>2</v>
      </c>
      <c r="B33" s="11">
        <f>RANK(A33,A:A,)</f>
        <v>29</v>
      </c>
      <c r="C33" s="11">
        <f t="shared" si="3"/>
        <v>90</v>
      </c>
      <c r="D33" s="11">
        <f t="shared" si="0"/>
        <v>1.5151515151515152E-2</v>
      </c>
      <c r="E33" s="11">
        <f t="shared" si="4"/>
        <v>0.68181818181818143</v>
      </c>
      <c r="F33" s="33">
        <f t="shared" si="1"/>
        <v>1.0929064207170001</v>
      </c>
      <c r="G33" s="9">
        <f t="shared" si="2"/>
        <v>0.86278255554649352</v>
      </c>
      <c r="H33" s="9"/>
      <c r="I33" s="2">
        <f>C46/10</f>
        <v>13.2</v>
      </c>
      <c r="J33" s="87" t="s">
        <v>69</v>
      </c>
      <c r="K33" s="88"/>
    </row>
    <row r="34" spans="1:11" x14ac:dyDescent="0.2">
      <c r="A34" s="2">
        <v>4</v>
      </c>
      <c r="B34" s="11">
        <f>RANK(A34,A:A,)</f>
        <v>1</v>
      </c>
      <c r="C34" s="11">
        <f t="shared" si="3"/>
        <v>94</v>
      </c>
      <c r="D34" s="11">
        <f t="shared" si="0"/>
        <v>3.0303030303030304E-2</v>
      </c>
      <c r="E34" s="11">
        <f t="shared" si="4"/>
        <v>0.71212121212121171</v>
      </c>
      <c r="F34" s="33">
        <f t="shared" si="1"/>
        <v>1.0929064207170001</v>
      </c>
      <c r="G34" s="9">
        <f t="shared" si="2"/>
        <v>0.86278255554649352</v>
      </c>
      <c r="H34" s="9"/>
      <c r="I34" s="2">
        <v>0</v>
      </c>
      <c r="J34" s="84" t="s">
        <v>50</v>
      </c>
      <c r="K34" s="89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98</v>
      </c>
      <c r="D35" s="11">
        <f t="shared" si="0"/>
        <v>3.0303030303030304E-2</v>
      </c>
      <c r="E35" s="11">
        <f t="shared" si="4"/>
        <v>0.74242424242424199</v>
      </c>
      <c r="F35" s="33">
        <f t="shared" si="1"/>
        <v>1.0929064207170001</v>
      </c>
      <c r="G35" s="9">
        <f t="shared" si="2"/>
        <v>0.86278255554649352</v>
      </c>
      <c r="H35" s="9"/>
      <c r="I35" s="2">
        <f>I34+$I$33</f>
        <v>13.2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102</v>
      </c>
      <c r="D36" s="11">
        <f t="shared" si="0"/>
        <v>3.0303030303030304E-2</v>
      </c>
      <c r="E36" s="11">
        <f t="shared" si="4"/>
        <v>0.77272727272727226</v>
      </c>
      <c r="F36" s="33">
        <f t="shared" si="1"/>
        <v>1.0929064207170001</v>
      </c>
      <c r="G36" s="9">
        <f t="shared" si="2"/>
        <v>0.86278255554649352</v>
      </c>
      <c r="H36" s="9"/>
      <c r="I36" s="2">
        <f t="shared" ref="I36:I44" si="5">I35+$I$33</f>
        <v>26.4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106</v>
      </c>
      <c r="D37" s="11">
        <f t="shared" si="0"/>
        <v>3.0303030303030304E-2</v>
      </c>
      <c r="E37" s="11">
        <f t="shared" si="4"/>
        <v>0.80303030303030254</v>
      </c>
      <c r="F37" s="33">
        <f t="shared" si="1"/>
        <v>-1.0929064207170001</v>
      </c>
      <c r="G37" s="9">
        <f t="shared" si="2"/>
        <v>0.13721744445350648</v>
      </c>
      <c r="H37" s="9"/>
      <c r="I37" s="2">
        <f t="shared" si="5"/>
        <v>39.599999999999994</v>
      </c>
      <c r="J37" s="28">
        <v>40.5</v>
      </c>
      <c r="K37" s="18">
        <v>3</v>
      </c>
    </row>
    <row r="38" spans="1:11" x14ac:dyDescent="0.2">
      <c r="A38" s="2">
        <v>2</v>
      </c>
      <c r="B38" s="11">
        <f>RANK(A38,A:A,)</f>
        <v>29</v>
      </c>
      <c r="C38" s="11">
        <f t="shared" si="3"/>
        <v>108</v>
      </c>
      <c r="D38" s="11">
        <f t="shared" si="0"/>
        <v>1.5151515151515152E-2</v>
      </c>
      <c r="E38" s="11">
        <f t="shared" si="4"/>
        <v>0.81818181818181768</v>
      </c>
      <c r="F38" s="33">
        <f t="shared" si="1"/>
        <v>1.0929064207170001</v>
      </c>
      <c r="G38" s="9">
        <f t="shared" si="2"/>
        <v>0.86278255554649352</v>
      </c>
      <c r="H38" s="9"/>
      <c r="I38" s="2">
        <f t="shared" si="5"/>
        <v>52.8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112</v>
      </c>
      <c r="D39" s="11">
        <f t="shared" si="0"/>
        <v>3.0303030303030304E-2</v>
      </c>
      <c r="E39" s="11">
        <f t="shared" si="4"/>
        <v>0.84848484848484795</v>
      </c>
      <c r="F39" s="33">
        <f t="shared" si="1"/>
        <v>-1.0929064207170001</v>
      </c>
      <c r="G39" s="9">
        <f t="shared" si="2"/>
        <v>0.13721744445350648</v>
      </c>
      <c r="H39" s="9"/>
      <c r="I39" s="2">
        <f t="shared" si="5"/>
        <v>66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29</v>
      </c>
      <c r="C40" s="11">
        <f t="shared" si="3"/>
        <v>114</v>
      </c>
      <c r="D40" s="11">
        <f t="shared" si="0"/>
        <v>1.5151515151515152E-2</v>
      </c>
      <c r="E40" s="11">
        <f t="shared" si="4"/>
        <v>0.86363636363636309</v>
      </c>
      <c r="F40" s="33">
        <f t="shared" si="1"/>
        <v>0</v>
      </c>
      <c r="G40" s="9">
        <f t="shared" si="2"/>
        <v>0.5</v>
      </c>
      <c r="H40" s="9"/>
      <c r="I40" s="2">
        <f t="shared" si="5"/>
        <v>79.2</v>
      </c>
      <c r="J40" s="28">
        <v>81</v>
      </c>
      <c r="K40" s="18">
        <v>6</v>
      </c>
    </row>
    <row r="41" spans="1:11" x14ac:dyDescent="0.2">
      <c r="A41" s="2">
        <v>3</v>
      </c>
      <c r="B41" s="11">
        <f>RANK(A41,A:A,)</f>
        <v>18</v>
      </c>
      <c r="C41" s="11">
        <f t="shared" si="3"/>
        <v>117</v>
      </c>
      <c r="D41" s="11">
        <f t="shared" si="0"/>
        <v>2.2727272727272728E-2</v>
      </c>
      <c r="E41" s="11">
        <f t="shared" si="4"/>
        <v>0.8863636363636358</v>
      </c>
      <c r="F41" s="33">
        <f t="shared" si="1"/>
        <v>1.0929064207170001</v>
      </c>
      <c r="G41" s="9">
        <f t="shared" si="2"/>
        <v>0.86278255554649352</v>
      </c>
      <c r="H41" s="9"/>
      <c r="I41" s="2">
        <f t="shared" si="5"/>
        <v>92.4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121</v>
      </c>
      <c r="D42" s="11">
        <f t="shared" si="0"/>
        <v>3.0303030303030304E-2</v>
      </c>
      <c r="E42" s="11">
        <f t="shared" si="4"/>
        <v>0.91666666666666607</v>
      </c>
      <c r="F42" s="33">
        <f t="shared" si="1"/>
        <v>-1.0929064207170001</v>
      </c>
      <c r="G42" s="9">
        <f t="shared" si="2"/>
        <v>0.13721744445350648</v>
      </c>
      <c r="H42" s="9"/>
      <c r="I42" s="2">
        <f t="shared" si="5"/>
        <v>105.60000000000001</v>
      </c>
      <c r="J42" s="28">
        <v>108</v>
      </c>
      <c r="K42" s="18">
        <v>3</v>
      </c>
    </row>
    <row r="43" spans="1:11" x14ac:dyDescent="0.2">
      <c r="A43" s="2">
        <v>2</v>
      </c>
      <c r="B43" s="11">
        <f>RANK(A43,A:A,)</f>
        <v>29</v>
      </c>
      <c r="C43" s="11">
        <f t="shared" si="3"/>
        <v>123</v>
      </c>
      <c r="D43" s="11">
        <f t="shared" si="0"/>
        <v>1.5151515151515152E-2</v>
      </c>
      <c r="E43" s="11">
        <f t="shared" si="4"/>
        <v>0.93181818181818121</v>
      </c>
      <c r="F43" s="33">
        <f t="shared" si="1"/>
        <v>1.0929064207170001</v>
      </c>
      <c r="G43" s="9">
        <f t="shared" si="2"/>
        <v>0.86278255554649352</v>
      </c>
      <c r="H43" s="9"/>
      <c r="I43" s="2">
        <f t="shared" si="5"/>
        <v>118.80000000000001</v>
      </c>
      <c r="J43" s="28">
        <v>121.5</v>
      </c>
      <c r="K43" s="18">
        <v>4</v>
      </c>
    </row>
    <row r="44" spans="1:11" x14ac:dyDescent="0.2">
      <c r="A44" s="2">
        <v>4</v>
      </c>
      <c r="B44" s="11">
        <f>RANK(A44,A:A,)</f>
        <v>1</v>
      </c>
      <c r="C44" s="11">
        <f t="shared" si="3"/>
        <v>127</v>
      </c>
      <c r="D44" s="11">
        <f t="shared" si="0"/>
        <v>3.0303030303030304E-2</v>
      </c>
      <c r="E44" s="11">
        <f t="shared" si="4"/>
        <v>0.96212121212121149</v>
      </c>
      <c r="F44" s="33">
        <f t="shared" si="1"/>
        <v>0</v>
      </c>
      <c r="G44" s="9">
        <f t="shared" si="2"/>
        <v>0.5</v>
      </c>
      <c r="H44" s="9"/>
      <c r="I44" s="2">
        <f t="shared" si="5"/>
        <v>132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18</v>
      </c>
      <c r="C45" s="11">
        <f t="shared" si="3"/>
        <v>130</v>
      </c>
      <c r="D45" s="11">
        <f t="shared" si="0"/>
        <v>2.2727272727272728E-2</v>
      </c>
      <c r="E45" s="11">
        <f t="shared" si="4"/>
        <v>0.9848484848484842</v>
      </c>
      <c r="F45" s="33">
        <f t="shared" si="1"/>
        <v>-1.0929064207170001</v>
      </c>
      <c r="G45" s="9">
        <f t="shared" si="2"/>
        <v>0.13721744445350648</v>
      </c>
      <c r="H45" s="9"/>
      <c r="I45" s="2"/>
      <c r="J45" s="22" t="s">
        <v>44</v>
      </c>
      <c r="K45" s="23">
        <v>0</v>
      </c>
    </row>
    <row r="46" spans="1:11" x14ac:dyDescent="0.2">
      <c r="A46" s="2">
        <v>2</v>
      </c>
      <c r="B46" s="36">
        <f>RANK(A46,A:A,)</f>
        <v>29</v>
      </c>
      <c r="C46" s="36">
        <f t="shared" si="3"/>
        <v>132</v>
      </c>
      <c r="D46" s="36">
        <f t="shared" si="0"/>
        <v>1.5151515151515152E-2</v>
      </c>
      <c r="E46" s="36">
        <f t="shared" si="4"/>
        <v>0.99999999999999933</v>
      </c>
      <c r="F46" s="33">
        <f t="shared" si="1"/>
        <v>-3.2787192621510002</v>
      </c>
      <c r="G46" s="9">
        <f t="shared" si="2"/>
        <v>5.2139659545042544E-4</v>
      </c>
      <c r="H46" s="9"/>
      <c r="I46" s="2"/>
      <c r="J46" s="10"/>
      <c r="K46" s="10"/>
    </row>
    <row r="47" spans="1:11" ht="15" customHeight="1" x14ac:dyDescent="0.2">
      <c r="I47" s="42"/>
      <c r="J47" s="90" t="s">
        <v>70</v>
      </c>
      <c r="K47" s="91"/>
    </row>
    <row r="48" spans="1:11" x14ac:dyDescent="0.2">
      <c r="I48" s="42">
        <v>-3</v>
      </c>
      <c r="J48" s="84" t="s">
        <v>50</v>
      </c>
      <c r="K48" s="84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EEF9-6490-D04B-AC1C-ACC8EE3D7DEA}">
  <sheetPr>
    <tabColor rgb="FF00B050"/>
  </sheetPr>
  <dimension ref="A2:O61"/>
  <sheetViews>
    <sheetView topLeftCell="D11" workbookViewId="0">
      <selection activeCell="L22" sqref="L22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9.33203125" hidden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93" t="s">
        <v>2</v>
      </c>
      <c r="B2" s="94" t="s">
        <v>12</v>
      </c>
      <c r="C2" s="94" t="s">
        <v>46</v>
      </c>
      <c r="D2" s="94" t="s">
        <v>47</v>
      </c>
      <c r="E2" s="94" t="s">
        <v>49</v>
      </c>
      <c r="F2" s="95" t="s">
        <v>39</v>
      </c>
      <c r="G2" s="95" t="s">
        <v>54</v>
      </c>
      <c r="H2" s="37"/>
      <c r="I2" s="3"/>
      <c r="J2" s="96" t="s">
        <v>48</v>
      </c>
      <c r="K2" s="38">
        <f>SUM(A:A)</f>
        <v>143</v>
      </c>
    </row>
    <row r="3" spans="1:15" x14ac:dyDescent="0.2">
      <c r="A3" s="2">
        <v>0</v>
      </c>
      <c r="B3" s="11">
        <f>RANK(A3,A:A,)</f>
        <v>44</v>
      </c>
      <c r="C3" s="11">
        <f>SUM(A3)</f>
        <v>0</v>
      </c>
      <c r="D3" s="11">
        <f>A3/$K$2</f>
        <v>0</v>
      </c>
      <c r="E3" s="11">
        <f>D3</f>
        <v>0</v>
      </c>
      <c r="F3" s="33">
        <f>STANDARDIZE(A4,$K$5,$K$11)</f>
        <v>-1.2919963848188947</v>
      </c>
      <c r="G3" s="9">
        <f>_xlfn.NORM.S.DIST(F3,C3)</f>
        <v>0.17315539296825622</v>
      </c>
      <c r="H3" s="9"/>
      <c r="I3" s="2"/>
      <c r="J3" s="96" t="s">
        <v>13</v>
      </c>
      <c r="K3" s="38">
        <f>MIN(A:A)</f>
        <v>0</v>
      </c>
      <c r="M3" s="96" t="s">
        <v>33</v>
      </c>
      <c r="N3" s="96" t="s">
        <v>23</v>
      </c>
      <c r="O3" s="96" t="s">
        <v>34</v>
      </c>
    </row>
    <row r="4" spans="1:15" x14ac:dyDescent="0.2">
      <c r="A4" s="2">
        <v>2</v>
      </c>
      <c r="B4" s="11">
        <f>RANK(A4,A:A,)</f>
        <v>36</v>
      </c>
      <c r="C4" s="11">
        <f>SUM(C3+A4)</f>
        <v>2</v>
      </c>
      <c r="D4" s="11">
        <f t="shared" ref="D4:D46" si="0">A4/$K$2</f>
        <v>1.3986013986013986E-2</v>
      </c>
      <c r="E4" s="11">
        <f>SUM(E3+D4)</f>
        <v>1.3986013986013986E-2</v>
      </c>
      <c r="F4" s="33">
        <f t="shared" ref="F4:F46" si="1">STANDARDIZE(A5,$K$5,$K$11)</f>
        <v>-0.2583992769637789</v>
      </c>
      <c r="G4" s="9">
        <f t="shared" ref="G4:G46" si="2">_xlfn.NORM.S.DIST(F4,C4)</f>
        <v>0.3980493872775428</v>
      </c>
      <c r="H4" s="9"/>
      <c r="I4" s="2"/>
      <c r="J4" s="96" t="s">
        <v>14</v>
      </c>
      <c r="K4" s="38">
        <f>MAX(A:A)</f>
        <v>4</v>
      </c>
      <c r="M4" s="7">
        <v>0</v>
      </c>
      <c r="N4" s="7">
        <f>K3</f>
        <v>0</v>
      </c>
      <c r="O4" s="7" t="s">
        <v>35</v>
      </c>
    </row>
    <row r="5" spans="1:15" x14ac:dyDescent="0.2">
      <c r="A5" s="2">
        <v>3</v>
      </c>
      <c r="B5" s="11">
        <f>RANK(A5,A:A,)</f>
        <v>24</v>
      </c>
      <c r="C5" s="11">
        <f t="shared" ref="C5:C46" si="3">SUM(C4+A5)</f>
        <v>5</v>
      </c>
      <c r="D5" s="11">
        <f t="shared" si="0"/>
        <v>2.097902097902098E-2</v>
      </c>
      <c r="E5" s="11">
        <f t="shared" ref="E5:E46" si="4">SUM(E4+D5)</f>
        <v>3.4965034965034968E-2</v>
      </c>
      <c r="F5" s="33">
        <f t="shared" si="1"/>
        <v>0.77519783089133676</v>
      </c>
      <c r="G5" s="9">
        <f t="shared" si="2"/>
        <v>0.78088861513311758</v>
      </c>
      <c r="H5" s="9"/>
      <c r="I5" s="2"/>
      <c r="J5" s="96" t="s">
        <v>15</v>
      </c>
      <c r="K5" s="38">
        <f>AVERAGE(A:A)</f>
        <v>3.25</v>
      </c>
      <c r="M5" s="7">
        <v>1</v>
      </c>
      <c r="N5" s="7">
        <f>_xlfn.QUARTILE.EXC(A:A,M5)</f>
        <v>3</v>
      </c>
      <c r="O5" s="7" t="s">
        <v>36</v>
      </c>
    </row>
    <row r="6" spans="1:15" x14ac:dyDescent="0.2">
      <c r="A6" s="2">
        <v>4</v>
      </c>
      <c r="B6" s="11">
        <f>RANK(A6,A:A,)</f>
        <v>1</v>
      </c>
      <c r="C6" s="11">
        <f t="shared" si="3"/>
        <v>9</v>
      </c>
      <c r="D6" s="11">
        <f t="shared" si="0"/>
        <v>2.7972027972027972E-2</v>
      </c>
      <c r="E6" s="11">
        <f t="shared" si="4"/>
        <v>6.2937062937062943E-2</v>
      </c>
      <c r="F6" s="33">
        <f t="shared" si="1"/>
        <v>0.77519783089133676</v>
      </c>
      <c r="G6" s="9">
        <f t="shared" si="2"/>
        <v>0.78088861513311758</v>
      </c>
      <c r="H6" s="9"/>
      <c r="I6" s="2"/>
      <c r="J6" s="96" t="s">
        <v>16</v>
      </c>
      <c r="K6" s="38">
        <f>MEDIAN(A:A)</f>
        <v>4</v>
      </c>
      <c r="M6" s="7">
        <v>2</v>
      </c>
      <c r="N6" s="7">
        <f>_xlfn.QUARTILE.EXC(A:A,M6)</f>
        <v>4</v>
      </c>
      <c r="O6" s="7" t="s">
        <v>32</v>
      </c>
    </row>
    <row r="7" spans="1:15" x14ac:dyDescent="0.2">
      <c r="A7" s="2">
        <v>4</v>
      </c>
      <c r="B7" s="11">
        <f>RANK(A7,A:A,)</f>
        <v>1</v>
      </c>
      <c r="C7" s="11">
        <f t="shared" si="3"/>
        <v>13</v>
      </c>
      <c r="D7" s="11">
        <f t="shared" si="0"/>
        <v>2.7972027972027972E-2</v>
      </c>
      <c r="E7" s="11">
        <f t="shared" si="4"/>
        <v>9.0909090909090912E-2</v>
      </c>
      <c r="F7" s="33">
        <f t="shared" si="1"/>
        <v>-1.2919963848188947</v>
      </c>
      <c r="G7" s="9">
        <f t="shared" si="2"/>
        <v>9.817919828223981E-2</v>
      </c>
      <c r="H7" s="9"/>
      <c r="I7" s="2"/>
      <c r="J7" s="96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36</v>
      </c>
      <c r="C8" s="11">
        <f t="shared" si="3"/>
        <v>15</v>
      </c>
      <c r="D8" s="11">
        <f t="shared" si="0"/>
        <v>1.3986013986013986E-2</v>
      </c>
      <c r="E8" s="11">
        <f t="shared" si="4"/>
        <v>0.1048951048951049</v>
      </c>
      <c r="F8" s="33">
        <f t="shared" si="1"/>
        <v>0.77519783089133676</v>
      </c>
      <c r="G8" s="9">
        <f t="shared" si="2"/>
        <v>0.78088861513311758</v>
      </c>
      <c r="H8" s="9"/>
      <c r="I8" s="2"/>
      <c r="J8" s="96" t="s">
        <v>18</v>
      </c>
      <c r="K8" s="38">
        <f>K4-K3</f>
        <v>4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4</v>
      </c>
      <c r="B9" s="11">
        <f>RANK(A9,A:A,)</f>
        <v>1</v>
      </c>
      <c r="C9" s="11">
        <f t="shared" si="3"/>
        <v>19</v>
      </c>
      <c r="D9" s="11">
        <f t="shared" si="0"/>
        <v>2.7972027972027972E-2</v>
      </c>
      <c r="E9" s="11">
        <f t="shared" si="4"/>
        <v>0.13286713286713286</v>
      </c>
      <c r="F9" s="33">
        <f t="shared" si="1"/>
        <v>0.77519783089133676</v>
      </c>
      <c r="G9" s="9">
        <f t="shared" si="2"/>
        <v>0.78088861513311758</v>
      </c>
      <c r="H9" s="9"/>
      <c r="I9" s="2"/>
      <c r="J9" s="96" t="s">
        <v>19</v>
      </c>
      <c r="K9" s="38">
        <f>(K3+K4)/2</f>
        <v>2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23</v>
      </c>
      <c r="D10" s="11">
        <f t="shared" si="0"/>
        <v>2.7972027972027972E-2</v>
      </c>
      <c r="E10" s="11">
        <f t="shared" si="4"/>
        <v>0.16083916083916083</v>
      </c>
      <c r="F10" s="33">
        <f t="shared" si="1"/>
        <v>0.77519783089133676</v>
      </c>
      <c r="G10" s="9">
        <f t="shared" si="2"/>
        <v>0.78088861513311758</v>
      </c>
      <c r="H10" s="9"/>
      <c r="I10" s="2"/>
      <c r="J10" s="96" t="s">
        <v>20</v>
      </c>
      <c r="K10" s="38">
        <f>VAR(A:A)</f>
        <v>0.93604651162790697</v>
      </c>
      <c r="M10" s="104" t="s">
        <v>43</v>
      </c>
      <c r="N10" s="104"/>
      <c r="O10" s="104"/>
    </row>
    <row r="11" spans="1:15" x14ac:dyDescent="0.2">
      <c r="A11" s="2">
        <v>4</v>
      </c>
      <c r="B11" s="11">
        <f>RANK(A11,A:A,)</f>
        <v>1</v>
      </c>
      <c r="C11" s="11">
        <f t="shared" si="3"/>
        <v>27</v>
      </c>
      <c r="D11" s="11">
        <f t="shared" si="0"/>
        <v>2.7972027972027972E-2</v>
      </c>
      <c r="E11" s="11">
        <f t="shared" si="4"/>
        <v>0.1888111888111888</v>
      </c>
      <c r="F11" s="33">
        <f t="shared" si="1"/>
        <v>-0.2583992769637789</v>
      </c>
      <c r="G11" s="9">
        <f t="shared" si="2"/>
        <v>0.3980493872775428</v>
      </c>
      <c r="H11" s="9"/>
      <c r="I11" s="2"/>
      <c r="J11" s="96" t="s">
        <v>11</v>
      </c>
      <c r="K11" s="38">
        <f>STDEV(A:A)</f>
        <v>0.96749496723647455</v>
      </c>
      <c r="M11" s="96" t="s">
        <v>21</v>
      </c>
      <c r="N11" s="96" t="s">
        <v>22</v>
      </c>
      <c r="O11" s="96" t="s">
        <v>23</v>
      </c>
    </row>
    <row r="12" spans="1:15" x14ac:dyDescent="0.2">
      <c r="A12" s="2">
        <v>3</v>
      </c>
      <c r="B12" s="11">
        <f>RANK(A12,A:A,)</f>
        <v>24</v>
      </c>
      <c r="C12" s="11">
        <f t="shared" si="3"/>
        <v>30</v>
      </c>
      <c r="D12" s="11">
        <f t="shared" si="0"/>
        <v>2.097902097902098E-2</v>
      </c>
      <c r="E12" s="11">
        <f t="shared" si="4"/>
        <v>0.20979020979020979</v>
      </c>
      <c r="F12" s="33">
        <f t="shared" si="1"/>
        <v>-0.2583992769637789</v>
      </c>
      <c r="G12" s="9">
        <f t="shared" si="2"/>
        <v>0.3980493872775428</v>
      </c>
      <c r="H12" s="9"/>
      <c r="I12" s="2"/>
      <c r="J12" s="96" t="s">
        <v>40</v>
      </c>
      <c r="K12" s="38">
        <f>(K11*K5)*100</f>
        <v>314.43586435185426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3</v>
      </c>
      <c r="B13" s="11">
        <f>RANK(A13,A:A,)</f>
        <v>24</v>
      </c>
      <c r="C13" s="11">
        <f t="shared" si="3"/>
        <v>33</v>
      </c>
      <c r="D13" s="11">
        <f t="shared" si="0"/>
        <v>2.097902097902098E-2</v>
      </c>
      <c r="E13" s="11">
        <f t="shared" si="4"/>
        <v>0.23076923076923078</v>
      </c>
      <c r="F13" s="33">
        <f t="shared" si="1"/>
        <v>-0.2583992769637789</v>
      </c>
      <c r="G13" s="9">
        <f t="shared" si="2"/>
        <v>0.3980493872775428</v>
      </c>
      <c r="H13" s="9"/>
      <c r="I13" s="2"/>
      <c r="J13" s="96" t="s">
        <v>41</v>
      </c>
      <c r="K13" s="39">
        <f>SKEW(A:A)</f>
        <v>-1.3417502828678192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3</v>
      </c>
      <c r="B14" s="11">
        <f>RANK(A14,A:A,)</f>
        <v>24</v>
      </c>
      <c r="C14" s="11">
        <f t="shared" si="3"/>
        <v>36</v>
      </c>
      <c r="D14" s="11">
        <f t="shared" si="0"/>
        <v>2.097902097902098E-2</v>
      </c>
      <c r="E14" s="11">
        <f t="shared" si="4"/>
        <v>0.25174825174825177</v>
      </c>
      <c r="F14" s="33">
        <f t="shared" si="1"/>
        <v>0.77519783089133676</v>
      </c>
      <c r="G14" s="9">
        <f t="shared" si="2"/>
        <v>0.78088861513311758</v>
      </c>
      <c r="H14" s="9"/>
      <c r="I14" s="2"/>
      <c r="J14" s="96" t="s">
        <v>42</v>
      </c>
      <c r="K14" s="38">
        <f>KURT(A:A)</f>
        <v>1.7108843313380304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40</v>
      </c>
      <c r="D15" s="11">
        <f t="shared" si="0"/>
        <v>2.7972027972027972E-2</v>
      </c>
      <c r="E15" s="11">
        <f t="shared" si="4"/>
        <v>0.27972027972027974</v>
      </c>
      <c r="F15" s="33">
        <f t="shared" si="1"/>
        <v>0.77519783089133676</v>
      </c>
      <c r="G15" s="9">
        <f t="shared" si="2"/>
        <v>0.78088861513311758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4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44</v>
      </c>
      <c r="D16" s="11">
        <f t="shared" si="0"/>
        <v>2.7972027972027972E-2</v>
      </c>
      <c r="E16" s="11">
        <f t="shared" si="4"/>
        <v>0.30769230769230771</v>
      </c>
      <c r="F16" s="33">
        <f t="shared" si="1"/>
        <v>0.77519783089133676</v>
      </c>
      <c r="G16" s="9">
        <f t="shared" si="2"/>
        <v>0.78088861513311758</v>
      </c>
      <c r="H16" s="9"/>
      <c r="I16" s="2" t="s">
        <v>56</v>
      </c>
      <c r="J16" s="97" t="s">
        <v>73</v>
      </c>
      <c r="K16" s="98"/>
      <c r="L16" s="6"/>
      <c r="M16" s="7">
        <v>0.5</v>
      </c>
      <c r="N16" s="7" t="s">
        <v>32</v>
      </c>
      <c r="O16" s="8">
        <f>PERCENTILE(A:A,M16)</f>
        <v>4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48</v>
      </c>
      <c r="D17" s="11">
        <f t="shared" si="0"/>
        <v>2.7972027972027972E-2</v>
      </c>
      <c r="E17" s="11">
        <f t="shared" si="4"/>
        <v>0.33566433566433568</v>
      </c>
      <c r="F17" s="33">
        <f t="shared" si="1"/>
        <v>0.77519783089133676</v>
      </c>
      <c r="G17" s="9">
        <f t="shared" si="2"/>
        <v>0.78088861513311758</v>
      </c>
      <c r="H17" s="9"/>
      <c r="I17" s="2">
        <v>0</v>
      </c>
      <c r="J17" s="96" t="s">
        <v>50</v>
      </c>
      <c r="K17" s="96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4</v>
      </c>
      <c r="B18" s="11">
        <f>RANK(A18,A:A,)</f>
        <v>1</v>
      </c>
      <c r="C18" s="11">
        <f t="shared" si="3"/>
        <v>52</v>
      </c>
      <c r="D18" s="11">
        <f t="shared" si="0"/>
        <v>2.7972027972027972E-2</v>
      </c>
      <c r="E18" s="11">
        <f t="shared" si="4"/>
        <v>0.36363636363636365</v>
      </c>
      <c r="F18" s="33">
        <f t="shared" si="1"/>
        <v>-1.2919963848188947</v>
      </c>
      <c r="G18" s="9">
        <f t="shared" si="2"/>
        <v>9.817919828223981E-2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3</v>
      </c>
    </row>
    <row r="19" spans="1:15" x14ac:dyDescent="0.2">
      <c r="A19" s="2">
        <v>2</v>
      </c>
      <c r="B19" s="11">
        <f>RANK(A19,A:A,)</f>
        <v>36</v>
      </c>
      <c r="C19" s="11">
        <f t="shared" si="3"/>
        <v>54</v>
      </c>
      <c r="D19" s="11">
        <f t="shared" si="0"/>
        <v>1.3986013986013986E-2</v>
      </c>
      <c r="E19" s="11">
        <f t="shared" si="4"/>
        <v>0.37762237762237766</v>
      </c>
      <c r="F19" s="33">
        <f t="shared" si="1"/>
        <v>-0.2583992769637789</v>
      </c>
      <c r="G19" s="9">
        <f t="shared" si="2"/>
        <v>0.3980493872775428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2.5999999999999996</v>
      </c>
    </row>
    <row r="20" spans="1:15" x14ac:dyDescent="0.2">
      <c r="A20" s="2">
        <v>3</v>
      </c>
      <c r="B20" s="11">
        <f>RANK(A20,A:A,)</f>
        <v>24</v>
      </c>
      <c r="C20" s="11">
        <f t="shared" si="3"/>
        <v>57</v>
      </c>
      <c r="D20" s="11">
        <f t="shared" si="0"/>
        <v>2.097902097902098E-2</v>
      </c>
      <c r="E20" s="11">
        <f t="shared" si="4"/>
        <v>0.39860139860139865</v>
      </c>
      <c r="F20" s="33">
        <f t="shared" si="1"/>
        <v>-0.2583992769637789</v>
      </c>
      <c r="G20" s="9">
        <f t="shared" si="2"/>
        <v>0.3980493872775428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3</v>
      </c>
      <c r="B21" s="11">
        <f>RANK(A21,A:A,)</f>
        <v>24</v>
      </c>
      <c r="C21" s="11">
        <f t="shared" si="3"/>
        <v>60</v>
      </c>
      <c r="D21" s="11">
        <f t="shared" si="0"/>
        <v>2.097902097902098E-2</v>
      </c>
      <c r="E21" s="11">
        <f t="shared" si="4"/>
        <v>0.41958041958041964</v>
      </c>
      <c r="F21" s="33">
        <f t="shared" si="1"/>
        <v>0.77519783089133676</v>
      </c>
      <c r="G21" s="9">
        <f t="shared" si="2"/>
        <v>0.78088861513311758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4</v>
      </c>
      <c r="B22" s="11">
        <f>RANK(A22,A:A,)</f>
        <v>1</v>
      </c>
      <c r="C22" s="11">
        <f t="shared" si="3"/>
        <v>64</v>
      </c>
      <c r="D22" s="11">
        <f t="shared" si="0"/>
        <v>2.7972027972027972E-2</v>
      </c>
      <c r="E22" s="11">
        <f t="shared" si="4"/>
        <v>0.44755244755244761</v>
      </c>
      <c r="F22" s="33">
        <f t="shared" si="1"/>
        <v>0.77519783089133676</v>
      </c>
      <c r="G22" s="9">
        <f t="shared" si="2"/>
        <v>0.78088861513311758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4</v>
      </c>
      <c r="B23" s="11">
        <f>RANK(A23,A:A,)</f>
        <v>1</v>
      </c>
      <c r="C23" s="11">
        <f t="shared" si="3"/>
        <v>68</v>
      </c>
      <c r="D23" s="11">
        <f t="shared" si="0"/>
        <v>2.7972027972027972E-2</v>
      </c>
      <c r="E23" s="11">
        <f t="shared" si="4"/>
        <v>0.47552447552447558</v>
      </c>
      <c r="F23" s="33">
        <f t="shared" si="1"/>
        <v>0.77519783089133676</v>
      </c>
      <c r="G23" s="9">
        <f t="shared" si="2"/>
        <v>0.78088861513311758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72</v>
      </c>
      <c r="D24" s="11">
        <f t="shared" si="0"/>
        <v>2.7972027972027972E-2</v>
      </c>
      <c r="E24" s="11">
        <f t="shared" si="4"/>
        <v>0.50349650349650354</v>
      </c>
      <c r="F24" s="33">
        <f t="shared" si="1"/>
        <v>-2.3255934926740105</v>
      </c>
      <c r="G24" s="9">
        <f t="shared" si="2"/>
        <v>1.0020123530321626E-2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43</v>
      </c>
      <c r="C25" s="11">
        <f t="shared" si="3"/>
        <v>73</v>
      </c>
      <c r="D25" s="11">
        <f t="shared" si="0"/>
        <v>6.993006993006993E-3</v>
      </c>
      <c r="E25" s="11">
        <f t="shared" si="4"/>
        <v>0.51048951048951052</v>
      </c>
      <c r="F25" s="33">
        <f t="shared" si="1"/>
        <v>-0.2583992769637789</v>
      </c>
      <c r="G25" s="9">
        <f t="shared" si="2"/>
        <v>0.3980493872775428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24</v>
      </c>
      <c r="C26" s="11">
        <f t="shared" si="3"/>
        <v>76</v>
      </c>
      <c r="D26" s="11">
        <f t="shared" si="0"/>
        <v>2.097902097902098E-2</v>
      </c>
      <c r="E26" s="11">
        <f t="shared" si="4"/>
        <v>0.53146853146853146</v>
      </c>
      <c r="F26" s="33">
        <f t="shared" si="1"/>
        <v>-0.2583992769637789</v>
      </c>
      <c r="G26" s="9">
        <f t="shared" si="2"/>
        <v>0.3980493872775428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24</v>
      </c>
      <c r="C27" s="11">
        <f t="shared" si="3"/>
        <v>79</v>
      </c>
      <c r="D27" s="11">
        <f t="shared" si="0"/>
        <v>2.097902097902098E-2</v>
      </c>
      <c r="E27" s="11">
        <f t="shared" si="4"/>
        <v>0.55244755244755239</v>
      </c>
      <c r="F27" s="33">
        <f t="shared" si="1"/>
        <v>-1.2919963848188947</v>
      </c>
      <c r="G27" s="9">
        <f t="shared" si="2"/>
        <v>9.817919828223981E-2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2</v>
      </c>
      <c r="B28" s="11">
        <f>RANK(A28,A:A,)</f>
        <v>36</v>
      </c>
      <c r="C28" s="11">
        <f t="shared" si="3"/>
        <v>81</v>
      </c>
      <c r="D28" s="11">
        <f t="shared" si="0"/>
        <v>1.3986013986013986E-2</v>
      </c>
      <c r="E28" s="11">
        <f t="shared" si="4"/>
        <v>0.56643356643356635</v>
      </c>
      <c r="F28" s="33">
        <f t="shared" si="1"/>
        <v>-1.2919963848188947</v>
      </c>
      <c r="G28" s="9">
        <f t="shared" si="2"/>
        <v>9.817919828223981E-2</v>
      </c>
      <c r="H28" s="9"/>
      <c r="I28" s="2"/>
      <c r="J28" s="22" t="s">
        <v>44</v>
      </c>
      <c r="K28" s="22">
        <v>0</v>
      </c>
    </row>
    <row r="29" spans="1:15" x14ac:dyDescent="0.2">
      <c r="A29" s="2">
        <v>2</v>
      </c>
      <c r="B29" s="11">
        <f>RANK(A29,A:A,)</f>
        <v>36</v>
      </c>
      <c r="C29" s="11">
        <f t="shared" si="3"/>
        <v>83</v>
      </c>
      <c r="D29" s="11">
        <f t="shared" si="0"/>
        <v>1.3986013986013986E-2</v>
      </c>
      <c r="E29" s="11">
        <f t="shared" si="4"/>
        <v>0.58041958041958031</v>
      </c>
      <c r="F29" s="33">
        <f t="shared" si="1"/>
        <v>0.77519783089133676</v>
      </c>
      <c r="G29" s="9">
        <f t="shared" si="2"/>
        <v>0.78088861513311758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87</v>
      </c>
      <c r="D30" s="11">
        <f t="shared" si="0"/>
        <v>2.7972027972027972E-2</v>
      </c>
      <c r="E30" s="11">
        <f t="shared" si="4"/>
        <v>0.60839160839160833</v>
      </c>
      <c r="F30" s="33">
        <f t="shared" si="1"/>
        <v>0.77519783089133676</v>
      </c>
      <c r="G30" s="9">
        <f t="shared" si="2"/>
        <v>0.78088861513311758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91</v>
      </c>
      <c r="D31" s="11">
        <f t="shared" si="0"/>
        <v>2.7972027972027972E-2</v>
      </c>
      <c r="E31" s="11">
        <f t="shared" si="4"/>
        <v>0.63636363636363635</v>
      </c>
      <c r="F31" s="33">
        <f t="shared" si="1"/>
        <v>-0.2583992769637789</v>
      </c>
      <c r="G31" s="9">
        <f t="shared" si="2"/>
        <v>0.3980493872775428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24</v>
      </c>
      <c r="C32" s="11">
        <f t="shared" si="3"/>
        <v>94</v>
      </c>
      <c r="D32" s="11">
        <f t="shared" si="0"/>
        <v>2.097902097902098E-2</v>
      </c>
      <c r="E32" s="11">
        <f t="shared" si="4"/>
        <v>0.65734265734265729</v>
      </c>
      <c r="F32" s="33">
        <f t="shared" si="1"/>
        <v>-1.2919963848188947</v>
      </c>
      <c r="G32" s="9">
        <f t="shared" si="2"/>
        <v>9.817919828223981E-2</v>
      </c>
      <c r="H32" s="9"/>
      <c r="I32" s="2"/>
      <c r="J32" s="15"/>
      <c r="K32" s="15"/>
    </row>
    <row r="33" spans="1:11" ht="37" customHeight="1" x14ac:dyDescent="0.2">
      <c r="A33" s="2">
        <v>2</v>
      </c>
      <c r="B33" s="11">
        <f>RANK(A33,A:A,)</f>
        <v>36</v>
      </c>
      <c r="C33" s="11">
        <f t="shared" si="3"/>
        <v>96</v>
      </c>
      <c r="D33" s="11">
        <f t="shared" si="0"/>
        <v>1.3986013986013986E-2</v>
      </c>
      <c r="E33" s="11">
        <f t="shared" si="4"/>
        <v>0.67132867132867124</v>
      </c>
      <c r="F33" s="33">
        <f t="shared" si="1"/>
        <v>0.77519783089133676</v>
      </c>
      <c r="G33" s="9">
        <f t="shared" si="2"/>
        <v>0.78088861513311758</v>
      </c>
      <c r="H33" s="9"/>
      <c r="I33" s="2">
        <f>C46/10</f>
        <v>14.3</v>
      </c>
      <c r="J33" s="99" t="s">
        <v>72</v>
      </c>
      <c r="K33" s="100"/>
    </row>
    <row r="34" spans="1:11" x14ac:dyDescent="0.2">
      <c r="A34" s="2">
        <v>4</v>
      </c>
      <c r="B34" s="11">
        <f>RANK(A34,A:A,)</f>
        <v>1</v>
      </c>
      <c r="C34" s="11">
        <f t="shared" si="3"/>
        <v>100</v>
      </c>
      <c r="D34" s="11">
        <f t="shared" si="0"/>
        <v>2.7972027972027972E-2</v>
      </c>
      <c r="E34" s="11">
        <f t="shared" si="4"/>
        <v>0.69930069930069927</v>
      </c>
      <c r="F34" s="33">
        <f t="shared" si="1"/>
        <v>0.77519783089133676</v>
      </c>
      <c r="G34" s="9">
        <f t="shared" si="2"/>
        <v>0.78088861513311758</v>
      </c>
      <c r="H34" s="9"/>
      <c r="I34" s="2">
        <v>0</v>
      </c>
      <c r="J34" s="96" t="s">
        <v>50</v>
      </c>
      <c r="K34" s="101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104</v>
      </c>
      <c r="D35" s="11">
        <f t="shared" si="0"/>
        <v>2.7972027972027972E-2</v>
      </c>
      <c r="E35" s="11">
        <f t="shared" si="4"/>
        <v>0.72727272727272729</v>
      </c>
      <c r="F35" s="33">
        <f t="shared" si="1"/>
        <v>0.77519783089133676</v>
      </c>
      <c r="G35" s="9">
        <f t="shared" si="2"/>
        <v>0.78088861513311758</v>
      </c>
      <c r="H35" s="9"/>
      <c r="I35" s="2">
        <f>I34+$I$33</f>
        <v>14.3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108</v>
      </c>
      <c r="D36" s="11">
        <f t="shared" si="0"/>
        <v>2.7972027972027972E-2</v>
      </c>
      <c r="E36" s="11">
        <f t="shared" si="4"/>
        <v>0.75524475524475532</v>
      </c>
      <c r="F36" s="33">
        <f t="shared" si="1"/>
        <v>0.77519783089133676</v>
      </c>
      <c r="G36" s="9">
        <f t="shared" si="2"/>
        <v>0.78088861513311758</v>
      </c>
      <c r="H36" s="9"/>
      <c r="I36" s="2">
        <f t="shared" ref="I36:I44" si="5">I35+$I$33</f>
        <v>28.6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112</v>
      </c>
      <c r="D37" s="11">
        <f t="shared" si="0"/>
        <v>2.7972027972027972E-2</v>
      </c>
      <c r="E37" s="11">
        <f t="shared" si="4"/>
        <v>0.78321678321678334</v>
      </c>
      <c r="F37" s="33">
        <f t="shared" si="1"/>
        <v>-0.2583992769637789</v>
      </c>
      <c r="G37" s="9">
        <f t="shared" si="2"/>
        <v>0.3980493872775428</v>
      </c>
      <c r="H37" s="9"/>
      <c r="I37" s="2">
        <f t="shared" si="5"/>
        <v>42.900000000000006</v>
      </c>
      <c r="J37" s="28">
        <v>40.5</v>
      </c>
      <c r="K37" s="18">
        <v>3</v>
      </c>
    </row>
    <row r="38" spans="1:11" x14ac:dyDescent="0.2">
      <c r="A38" s="2">
        <v>3</v>
      </c>
      <c r="B38" s="11">
        <f>RANK(A38,A:A,)</f>
        <v>24</v>
      </c>
      <c r="C38" s="11">
        <f t="shared" si="3"/>
        <v>115</v>
      </c>
      <c r="D38" s="11">
        <f t="shared" si="0"/>
        <v>2.097902097902098E-2</v>
      </c>
      <c r="E38" s="11">
        <f t="shared" si="4"/>
        <v>0.80419580419580428</v>
      </c>
      <c r="F38" s="33">
        <f t="shared" si="1"/>
        <v>0.77519783089133676</v>
      </c>
      <c r="G38" s="9">
        <f t="shared" si="2"/>
        <v>0.78088861513311758</v>
      </c>
      <c r="H38" s="9"/>
      <c r="I38" s="2">
        <f t="shared" si="5"/>
        <v>57.2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119</v>
      </c>
      <c r="D39" s="11">
        <f t="shared" si="0"/>
        <v>2.7972027972027972E-2</v>
      </c>
      <c r="E39" s="11">
        <f t="shared" si="4"/>
        <v>0.8321678321678323</v>
      </c>
      <c r="F39" s="33">
        <f t="shared" si="1"/>
        <v>-1.2919963848188947</v>
      </c>
      <c r="G39" s="9">
        <f t="shared" si="2"/>
        <v>9.817919828223981E-2</v>
      </c>
      <c r="H39" s="9"/>
      <c r="I39" s="2">
        <f t="shared" si="5"/>
        <v>71.5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36</v>
      </c>
      <c r="C40" s="11">
        <f t="shared" si="3"/>
        <v>121</v>
      </c>
      <c r="D40" s="11">
        <f t="shared" si="0"/>
        <v>1.3986013986013986E-2</v>
      </c>
      <c r="E40" s="11">
        <f t="shared" si="4"/>
        <v>0.84615384615384626</v>
      </c>
      <c r="F40" s="33">
        <f t="shared" si="1"/>
        <v>0.77519783089133676</v>
      </c>
      <c r="G40" s="9">
        <f t="shared" si="2"/>
        <v>0.78088861513311758</v>
      </c>
      <c r="H40" s="9"/>
      <c r="I40" s="2">
        <f t="shared" si="5"/>
        <v>85.8</v>
      </c>
      <c r="J40" s="28">
        <v>81</v>
      </c>
      <c r="K40" s="18">
        <v>6</v>
      </c>
    </row>
    <row r="41" spans="1:11" x14ac:dyDescent="0.2">
      <c r="A41" s="2">
        <v>4</v>
      </c>
      <c r="B41" s="11">
        <f>RANK(A41,A:A,)</f>
        <v>1</v>
      </c>
      <c r="C41" s="11">
        <f t="shared" si="3"/>
        <v>125</v>
      </c>
      <c r="D41" s="11">
        <f t="shared" si="0"/>
        <v>2.7972027972027972E-2</v>
      </c>
      <c r="E41" s="11">
        <f t="shared" si="4"/>
        <v>0.87412587412587428</v>
      </c>
      <c r="F41" s="33">
        <f t="shared" si="1"/>
        <v>0.77519783089133676</v>
      </c>
      <c r="G41" s="9">
        <f t="shared" si="2"/>
        <v>0.78088861513311758</v>
      </c>
      <c r="H41" s="9"/>
      <c r="I41" s="2">
        <f t="shared" si="5"/>
        <v>100.1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129</v>
      </c>
      <c r="D42" s="11">
        <f t="shared" si="0"/>
        <v>2.7972027972027972E-2</v>
      </c>
      <c r="E42" s="11">
        <f t="shared" si="4"/>
        <v>0.9020979020979023</v>
      </c>
      <c r="F42" s="33">
        <f t="shared" si="1"/>
        <v>-0.2583992769637789</v>
      </c>
      <c r="G42" s="9">
        <f t="shared" si="2"/>
        <v>0.3980493872775428</v>
      </c>
      <c r="H42" s="9"/>
      <c r="I42" s="2">
        <f t="shared" si="5"/>
        <v>114.39999999999999</v>
      </c>
      <c r="J42" s="28">
        <v>108</v>
      </c>
      <c r="K42" s="18">
        <v>3</v>
      </c>
    </row>
    <row r="43" spans="1:11" x14ac:dyDescent="0.2">
      <c r="A43" s="2">
        <v>3</v>
      </c>
      <c r="B43" s="11">
        <f>RANK(A43,A:A,)</f>
        <v>24</v>
      </c>
      <c r="C43" s="11">
        <f t="shared" si="3"/>
        <v>132</v>
      </c>
      <c r="D43" s="11">
        <f t="shared" si="0"/>
        <v>2.097902097902098E-2</v>
      </c>
      <c r="E43" s="11">
        <f t="shared" si="4"/>
        <v>0.92307692307692324</v>
      </c>
      <c r="F43" s="33">
        <f t="shared" si="1"/>
        <v>0.77519783089133676</v>
      </c>
      <c r="G43" s="9">
        <f t="shared" si="2"/>
        <v>0.78088861513311758</v>
      </c>
      <c r="H43" s="9"/>
      <c r="I43" s="2">
        <f t="shared" si="5"/>
        <v>128.69999999999999</v>
      </c>
      <c r="J43" s="28">
        <v>121.5</v>
      </c>
      <c r="K43" s="18">
        <v>4</v>
      </c>
    </row>
    <row r="44" spans="1:11" x14ac:dyDescent="0.2">
      <c r="A44" s="2">
        <v>4</v>
      </c>
      <c r="B44" s="11">
        <f>RANK(A44,A:A,)</f>
        <v>1</v>
      </c>
      <c r="C44" s="11">
        <f t="shared" si="3"/>
        <v>136</v>
      </c>
      <c r="D44" s="11">
        <f t="shared" si="0"/>
        <v>2.7972027972027972E-2</v>
      </c>
      <c r="E44" s="11">
        <f t="shared" si="4"/>
        <v>0.95104895104895126</v>
      </c>
      <c r="F44" s="33">
        <f t="shared" si="1"/>
        <v>-0.2583992769637789</v>
      </c>
      <c r="G44" s="9">
        <f t="shared" si="2"/>
        <v>0.3980493872775428</v>
      </c>
      <c r="H44" s="9"/>
      <c r="I44" s="2">
        <f t="shared" si="5"/>
        <v>143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24</v>
      </c>
      <c r="C45" s="11">
        <f t="shared" si="3"/>
        <v>139</v>
      </c>
      <c r="D45" s="11">
        <f t="shared" si="0"/>
        <v>2.097902097902098E-2</v>
      </c>
      <c r="E45" s="11">
        <f t="shared" si="4"/>
        <v>0.9720279720279722</v>
      </c>
      <c r="F45" s="33">
        <f t="shared" si="1"/>
        <v>0.77519783089133676</v>
      </c>
      <c r="G45" s="9">
        <f t="shared" si="2"/>
        <v>0.78088861513311758</v>
      </c>
      <c r="H45" s="9"/>
      <c r="I45" s="2"/>
      <c r="J45" s="22" t="s">
        <v>44</v>
      </c>
      <c r="K45" s="23">
        <v>0</v>
      </c>
    </row>
    <row r="46" spans="1:11" x14ac:dyDescent="0.2">
      <c r="A46" s="2">
        <v>4</v>
      </c>
      <c r="B46" s="36">
        <f>RANK(A46,A:A,)</f>
        <v>1</v>
      </c>
      <c r="C46" s="36">
        <f t="shared" si="3"/>
        <v>143</v>
      </c>
      <c r="D46" s="36">
        <f t="shared" si="0"/>
        <v>2.7972027972027972E-2</v>
      </c>
      <c r="E46" s="36">
        <f t="shared" si="4"/>
        <v>1.0000000000000002</v>
      </c>
      <c r="F46" s="33">
        <f t="shared" si="1"/>
        <v>-3.3591906005291259</v>
      </c>
      <c r="G46" s="9">
        <f t="shared" si="2"/>
        <v>3.9085565711474512E-4</v>
      </c>
      <c r="H46" s="9"/>
      <c r="I46" s="2"/>
      <c r="J46" s="10"/>
      <c r="K46" s="10"/>
    </row>
    <row r="47" spans="1:11" ht="15" customHeight="1" x14ac:dyDescent="0.2">
      <c r="I47" s="42"/>
      <c r="J47" s="102" t="s">
        <v>71</v>
      </c>
      <c r="K47" s="103"/>
    </row>
    <row r="48" spans="1:11" x14ac:dyDescent="0.2">
      <c r="I48" s="42">
        <v>-3</v>
      </c>
      <c r="J48" s="96" t="s">
        <v>50</v>
      </c>
      <c r="K48" s="96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9230-D72E-F747-8FD8-55E431AC11F4}">
  <sheetPr codeName="Sheet27">
    <tabColor rgb="FF00B050"/>
  </sheetPr>
  <dimension ref="A1:I45"/>
  <sheetViews>
    <sheetView workbookViewId="0">
      <selection activeCell="D40" sqref="D40"/>
    </sheetView>
  </sheetViews>
  <sheetFormatPr baseColWidth="10" defaultColWidth="9.1640625" defaultRowHeight="15" x14ac:dyDescent="0.2"/>
  <cols>
    <col min="1" max="1" width="3.5" style="160" bestFit="1" customWidth="1"/>
    <col min="2" max="4" width="9.1640625" style="141"/>
    <col min="5" max="5" width="14.1640625" style="141" customWidth="1"/>
    <col min="6" max="6" width="11.1640625" style="141" customWidth="1"/>
    <col min="7" max="16384" width="9.1640625" style="141"/>
  </cols>
  <sheetData>
    <row r="1" spans="1:9" x14ac:dyDescent="0.2">
      <c r="A1" s="93" t="s">
        <v>2</v>
      </c>
    </row>
    <row r="2" spans="1:9" x14ac:dyDescent="0.2">
      <c r="A2" s="2">
        <v>0</v>
      </c>
      <c r="B2" s="141">
        <f>(COUNTIF($A$2:$A$45,$A2)-1)*0.025+1</f>
        <v>1</v>
      </c>
      <c r="C2" s="141" t="s">
        <v>86</v>
      </c>
      <c r="F2" s="142"/>
      <c r="G2" s="143" t="s">
        <v>87</v>
      </c>
      <c r="H2" s="144"/>
      <c r="I2" s="145"/>
    </row>
    <row r="3" spans="1:9" x14ac:dyDescent="0.2">
      <c r="A3" s="2">
        <v>1</v>
      </c>
      <c r="B3" s="141">
        <f>(COUNTIF($A$2:$A$45,$A3)-1)*0.025+1-(COUNTIF($A$2:$A2,$A3)*0.025)</f>
        <v>1</v>
      </c>
      <c r="C3" s="141">
        <f>AVERAGE(A:A)</f>
        <v>3.25</v>
      </c>
      <c r="D3" s="141">
        <v>0.95</v>
      </c>
      <c r="F3" s="146"/>
      <c r="G3" s="147" t="s">
        <v>88</v>
      </c>
      <c r="H3" s="148">
        <f>(COUNT(A:A)+1)/4</f>
        <v>11.25</v>
      </c>
      <c r="I3" s="149"/>
    </row>
    <row r="4" spans="1:9" x14ac:dyDescent="0.2">
      <c r="A4" s="2">
        <v>2</v>
      </c>
      <c r="B4" s="141">
        <f>(COUNTIF($A$2:$A$45,$A4)-1)*0.025+1-(COUNTIF($A$2:$A3,$A4)*0.025)</f>
        <v>1.1499999999999999</v>
      </c>
      <c r="C4" s="141">
        <f>AVERAGE(A:A)</f>
        <v>3.25</v>
      </c>
      <c r="D4" s="141">
        <v>0.7</v>
      </c>
      <c r="F4" s="146"/>
      <c r="G4" s="147"/>
      <c r="H4" s="150" t="str">
        <f>IF(H3=INT(H3),"Rule 1 applies", IF(H3=CEILING(H3,0.5),"Rule 2 applies", "Rule 3 applies"))</f>
        <v>Rule 3 applies</v>
      </c>
      <c r="I4" s="151"/>
    </row>
    <row r="5" spans="1:9" x14ac:dyDescent="0.2">
      <c r="A5" s="2">
        <v>2</v>
      </c>
      <c r="B5" s="141">
        <f>(COUNTIF($A$2:$A$45,$A5)-1)*0.025+1-(COUNTIF($A$2:$A4,$A5)*0.025)</f>
        <v>1.125</v>
      </c>
      <c r="C5" s="141" t="s">
        <v>89</v>
      </c>
      <c r="F5" s="146"/>
      <c r="G5" s="147" t="str">
        <f>IF(H4="Rule 2 applies", "average these ranks:", "use rank:")</f>
        <v>use rank:</v>
      </c>
      <c r="H5" s="148">
        <f>IF(H4="Rule 2 applies", FLOOR(H3,1), ROUND(H3,0))</f>
        <v>11</v>
      </c>
      <c r="I5" s="152" t="str">
        <f>IF(H4="Rule 2 applies", CEILING(H3,1), "")</f>
        <v/>
      </c>
    </row>
    <row r="6" spans="1:9" x14ac:dyDescent="0.2">
      <c r="A6" s="2">
        <v>2</v>
      </c>
      <c r="B6" s="141">
        <f>(COUNTIF($A$2:$A$45,$A6)-1)*0.025+1-(COUNTIF($A$2:$A5,$A6)*0.025)</f>
        <v>1.0999999999999999</v>
      </c>
      <c r="C6" s="141">
        <f>MEDIAN(A:A)</f>
        <v>4</v>
      </c>
      <c r="D6" s="141">
        <v>0.95</v>
      </c>
      <c r="F6" s="146"/>
      <c r="G6" s="147" t="str">
        <f>IF(H4="Rule 2 applies", "average these values:", "value of rank:")</f>
        <v>value of rank:</v>
      </c>
      <c r="H6" s="153">
        <f>SMALL(A:A,H5)</f>
        <v>3</v>
      </c>
      <c r="I6" s="152" t="str">
        <f>IF(H4="Rule 2 applies", SMALL(A:A,I5), "")</f>
        <v/>
      </c>
    </row>
    <row r="7" spans="1:9" x14ac:dyDescent="0.2">
      <c r="A7" s="2">
        <v>2</v>
      </c>
      <c r="B7" s="141">
        <f>(COUNTIF($A$2:$A$45,$A7)-1)*0.025+1-(COUNTIF($A$2:$A6,$A7)*0.025)</f>
        <v>1.075</v>
      </c>
      <c r="C7" s="141">
        <f>MEDIAN(A:A)</f>
        <v>4</v>
      </c>
      <c r="D7" s="141">
        <v>0.7</v>
      </c>
      <c r="F7" s="154"/>
      <c r="G7" s="155" t="s">
        <v>90</v>
      </c>
      <c r="H7" s="155">
        <f>IF(H4="Rule 2 applies",(H6+I6)/2,H6)</f>
        <v>3</v>
      </c>
      <c r="I7" s="156"/>
    </row>
    <row r="8" spans="1:9" x14ac:dyDescent="0.2">
      <c r="A8" s="2">
        <v>2</v>
      </c>
      <c r="B8" s="141">
        <f>(COUNTIF($A$2:$A$45,$A8)-1)*0.025+1-(COUNTIF($A$2:$A7,$A8)*0.025)</f>
        <v>1.0499999999999998</v>
      </c>
      <c r="C8" s="157" t="s">
        <v>91</v>
      </c>
      <c r="F8" s="146"/>
      <c r="G8" s="147" t="s">
        <v>92</v>
      </c>
      <c r="H8" s="148">
        <f>(3*(COUNT(A:A)+1))/4</f>
        <v>33.75</v>
      </c>
      <c r="I8" s="149"/>
    </row>
    <row r="9" spans="1:9" x14ac:dyDescent="0.2">
      <c r="A9" s="2">
        <v>2</v>
      </c>
      <c r="B9" s="141">
        <f>(COUNTIF($A$2:$A$45,$A9)-1)*0.025+1-(COUNTIF($A$2:$A8,$A9)*0.025)</f>
        <v>1.0249999999999999</v>
      </c>
      <c r="C9" s="141">
        <f>H7</f>
        <v>3</v>
      </c>
      <c r="D9" s="141">
        <v>0.95</v>
      </c>
      <c r="F9" s="146"/>
      <c r="G9" s="147"/>
      <c r="H9" s="150" t="str">
        <f>IF(H8=INT(H8),"Rule 1 applies", IF(H8=CEILING(H8,0.5),"Rule 2 applies", "Rule 3 applies"))</f>
        <v>Rule 3 applies</v>
      </c>
      <c r="I9" s="151"/>
    </row>
    <row r="10" spans="1:9" x14ac:dyDescent="0.2">
      <c r="A10" s="2">
        <v>2</v>
      </c>
      <c r="B10" s="141">
        <f>(COUNTIF($A$2:$A$45,$A10)-1)*0.025+1-(COUNTIF($A$2:$A9,$A10)*0.025)</f>
        <v>0.99999999999999989</v>
      </c>
      <c r="C10" s="148">
        <f>H7</f>
        <v>3</v>
      </c>
      <c r="D10" s="141">
        <v>0.7</v>
      </c>
      <c r="F10" s="146"/>
      <c r="G10" s="147" t="str">
        <f>IF(H9="Rule 2 applies", "average these ranks:", "use rank:")</f>
        <v>use rank:</v>
      </c>
      <c r="H10" s="148">
        <f>IF(H9="Rule 2 applies",FLOOR(H8,1),ROUND(H8,0))</f>
        <v>34</v>
      </c>
      <c r="I10" s="152" t="str">
        <f>IF(H9="Rule 2 applies", CEILING(H8,1), "")</f>
        <v/>
      </c>
    </row>
    <row r="11" spans="1:9" x14ac:dyDescent="0.2">
      <c r="A11" s="2">
        <v>3</v>
      </c>
      <c r="B11" s="141">
        <f>(COUNTIF($A$2:$A$45,$A11)-1)*0.025+1-(COUNTIF($A$2:$A10,$A11)*0.025)</f>
        <v>1.2749999999999999</v>
      </c>
      <c r="C11" s="158" t="s">
        <v>93</v>
      </c>
      <c r="F11" s="146"/>
      <c r="G11" s="147" t="str">
        <f>IF(H9="Rule 2 applies", "average these values:", "value of rank:")</f>
        <v>value of rank:</v>
      </c>
      <c r="H11" s="153">
        <f>SMALL(A:A,H10)</f>
        <v>4</v>
      </c>
      <c r="I11" s="152" t="str">
        <f>IF(H9="Rule 2 applies",SMALL(A:A,I10),"")</f>
        <v/>
      </c>
    </row>
    <row r="12" spans="1:9" x14ac:dyDescent="0.2">
      <c r="A12" s="2">
        <v>3</v>
      </c>
      <c r="B12" s="141">
        <f>(COUNTIF($A$2:$A$45,$A12)-1)*0.025+1-(COUNTIF($A$2:$A11,$A12)*0.025)</f>
        <v>1.25</v>
      </c>
      <c r="C12" s="141">
        <f>H12</f>
        <v>4</v>
      </c>
      <c r="D12" s="141">
        <v>0.95</v>
      </c>
      <c r="F12" s="154"/>
      <c r="G12" s="155" t="s">
        <v>94</v>
      </c>
      <c r="H12" s="155">
        <f>IF(H9="Rule 2 applies",(H11+I11)/2,H11)</f>
        <v>4</v>
      </c>
      <c r="I12" s="159"/>
    </row>
    <row r="13" spans="1:9" x14ac:dyDescent="0.2">
      <c r="A13" s="2">
        <v>3</v>
      </c>
      <c r="B13" s="141">
        <f>(COUNTIF($A$2:$A$45,$A13)-1)*0.025+1-(COUNTIF($A$2:$A12,$A13)*0.025)</f>
        <v>1.2249999999999999</v>
      </c>
      <c r="C13" s="141">
        <f>H12</f>
        <v>4</v>
      </c>
      <c r="D13" s="141">
        <v>0.7</v>
      </c>
    </row>
    <row r="14" spans="1:9" x14ac:dyDescent="0.2">
      <c r="A14" s="2">
        <v>3</v>
      </c>
      <c r="B14" s="141">
        <f>(COUNTIF($A$2:$A$45,$A14)-1)*0.025+1-(COUNTIF($A$2:$A13,$A14)*0.025)</f>
        <v>1.2</v>
      </c>
      <c r="C14" s="141" t="s">
        <v>95</v>
      </c>
    </row>
    <row r="15" spans="1:9" x14ac:dyDescent="0.2">
      <c r="A15" s="2">
        <v>3</v>
      </c>
      <c r="B15" s="141">
        <f>(COUNTIF($A$2:$A$45,$A15)-1)*0.025+1-(COUNTIF($A$2:$A14,$A15)*0.025)</f>
        <v>1.1749999999999998</v>
      </c>
      <c r="C15" s="141">
        <f>_xlfn.STDEV.S(A:A)</f>
        <v>0.96749496723647455</v>
      </c>
      <c r="D15" s="141">
        <f>C15*2</f>
        <v>1.9349899344729491</v>
      </c>
      <c r="E15" s="141">
        <f>C15*3</f>
        <v>2.9024849017094239</v>
      </c>
    </row>
    <row r="16" spans="1:9" x14ac:dyDescent="0.2">
      <c r="A16" s="2">
        <v>3</v>
      </c>
      <c r="B16" s="141">
        <f>(COUNTIF($A$2:$A$45,$A16)-1)*0.025+1-(COUNTIF($A$2:$A15,$A16)*0.025)</f>
        <v>1.1499999999999999</v>
      </c>
      <c r="C16" s="157" t="s">
        <v>96</v>
      </c>
    </row>
    <row r="17" spans="1:6" x14ac:dyDescent="0.2">
      <c r="A17" s="2">
        <v>3</v>
      </c>
      <c r="B17" s="141">
        <f>(COUNTIF($A$2:$A$45,$A17)-1)*0.025+1-(COUNTIF($A$2:$A16,$A17)*0.025)</f>
        <v>1.125</v>
      </c>
      <c r="C17" s="141">
        <f>$C$3-$C$15</f>
        <v>2.2825050327635257</v>
      </c>
      <c r="D17" s="141">
        <v>0.9</v>
      </c>
    </row>
    <row r="18" spans="1:6" x14ac:dyDescent="0.2">
      <c r="A18" s="2">
        <v>3</v>
      </c>
      <c r="B18" s="141">
        <f>(COUNTIF($A$2:$A$45,$A18)-1)*0.025+1-(COUNTIF($A$2:$A17,$A18)*0.025)</f>
        <v>1.0999999999999999</v>
      </c>
      <c r="C18" s="141">
        <f>$C$3+$C$15</f>
        <v>4.2174949672364743</v>
      </c>
      <c r="D18" s="141">
        <v>0.9</v>
      </c>
    </row>
    <row r="19" spans="1:6" x14ac:dyDescent="0.2">
      <c r="A19" s="2">
        <v>3</v>
      </c>
      <c r="B19" s="141">
        <f>(COUNTIF($A$2:$A$45,$A19)-1)*0.025+1-(COUNTIF($A$2:$A18,$A19)*0.025)</f>
        <v>1.075</v>
      </c>
      <c r="C19" s="157" t="s">
        <v>97</v>
      </c>
    </row>
    <row r="20" spans="1:6" x14ac:dyDescent="0.2">
      <c r="A20" s="2">
        <v>3</v>
      </c>
      <c r="B20" s="141">
        <f>(COUNTIF($A$2:$A$45,$A20)-1)*0.025+1-(COUNTIF($A$2:$A19,$A20)*0.025)</f>
        <v>1.0499999999999998</v>
      </c>
      <c r="C20" s="141">
        <f>$C$3-$D$15</f>
        <v>1.3150100655270509</v>
      </c>
      <c r="D20" s="141">
        <v>0.8</v>
      </c>
    </row>
    <row r="21" spans="1:6" x14ac:dyDescent="0.2">
      <c r="A21" s="2">
        <v>3</v>
      </c>
      <c r="B21" s="141">
        <f>(COUNTIF($A$2:$A$45,$A21)-1)*0.025+1-(COUNTIF($A$2:$A20,$A21)*0.025)</f>
        <v>1.0249999999999999</v>
      </c>
      <c r="C21" s="141">
        <f>$C$3+$D$15</f>
        <v>5.1849899344729486</v>
      </c>
      <c r="D21" s="141">
        <v>0.8</v>
      </c>
    </row>
    <row r="22" spans="1:6" x14ac:dyDescent="0.2">
      <c r="A22" s="2">
        <v>3</v>
      </c>
      <c r="B22" s="141">
        <f>(COUNTIF($A$2:$A$45,$A22)-1)*0.025+1-(COUNTIF($A$2:$A21,$A22)*0.025)</f>
        <v>0.99999999999999989</v>
      </c>
      <c r="C22" s="141" t="s">
        <v>98</v>
      </c>
    </row>
    <row r="23" spans="1:6" x14ac:dyDescent="0.2">
      <c r="A23" s="2">
        <v>4</v>
      </c>
      <c r="B23" s="141">
        <f>(COUNTIF($A$2:$A$45,$A23)-1)*0.025+1-(COUNTIF($A$2:$A22,$A23)*0.025)</f>
        <v>1.55</v>
      </c>
      <c r="C23" s="141">
        <f>$C$3-$E$15</f>
        <v>0.34751509829057614</v>
      </c>
      <c r="D23" s="141">
        <v>0.7</v>
      </c>
    </row>
    <row r="24" spans="1:6" x14ac:dyDescent="0.2">
      <c r="A24" s="2">
        <v>4</v>
      </c>
      <c r="B24" s="141">
        <f>(COUNTIF($A$2:$A$45,$A24)-1)*0.025+1-(COUNTIF($A$2:$A23,$A24)*0.025)</f>
        <v>1.5250000000000001</v>
      </c>
      <c r="C24" s="141">
        <f>$C$3+$E$15</f>
        <v>6.1524849017094239</v>
      </c>
      <c r="D24" s="141">
        <v>0.7</v>
      </c>
    </row>
    <row r="25" spans="1:6" x14ac:dyDescent="0.2">
      <c r="A25" s="2">
        <v>4</v>
      </c>
      <c r="B25" s="141">
        <f>(COUNTIF($A$2:$A$45,$A25)-1)*0.025+1-(COUNTIF($A$2:$A24,$A25)*0.025)</f>
        <v>1.5</v>
      </c>
    </row>
    <row r="26" spans="1:6" x14ac:dyDescent="0.2">
      <c r="A26" s="2">
        <v>4</v>
      </c>
      <c r="B26" s="141">
        <f>(COUNTIF($A$2:$A$45,$A26)-1)*0.025+1-(COUNTIF($A$2:$A25,$A26)*0.025)</f>
        <v>1.4750000000000001</v>
      </c>
      <c r="E26" s="161" t="s">
        <v>99</v>
      </c>
      <c r="F26" s="162"/>
    </row>
    <row r="27" spans="1:6" x14ac:dyDescent="0.2">
      <c r="A27" s="2">
        <v>4</v>
      </c>
      <c r="B27" s="141">
        <f>(COUNTIF($A$2:$A$45,$A27)-1)*0.025+1-(COUNTIF($A$2:$A26,$A27)*0.025)</f>
        <v>1.45</v>
      </c>
      <c r="E27" s="163" t="s">
        <v>86</v>
      </c>
      <c r="F27" s="164">
        <f>C3</f>
        <v>3.25</v>
      </c>
    </row>
    <row r="28" spans="1:6" x14ac:dyDescent="0.2">
      <c r="A28" s="2">
        <v>4</v>
      </c>
      <c r="B28" s="141">
        <f>(COUNTIF($A$2:$A$45,$A28)-1)*0.025+1-(COUNTIF($A$2:$A27,$A28)*0.025)</f>
        <v>1.425</v>
      </c>
      <c r="E28" s="163" t="s">
        <v>89</v>
      </c>
      <c r="F28" s="164">
        <f>C6</f>
        <v>4</v>
      </c>
    </row>
    <row r="29" spans="1:6" x14ac:dyDescent="0.2">
      <c r="A29" s="2">
        <v>4</v>
      </c>
      <c r="B29" s="141">
        <f>(COUNTIF($A$2:$A$45,$A29)-1)*0.025+1-(COUNTIF($A$2:$A28,$A29)*0.025)</f>
        <v>1.4</v>
      </c>
      <c r="E29" s="165" t="s">
        <v>91</v>
      </c>
      <c r="F29" s="164">
        <f>C9</f>
        <v>3</v>
      </c>
    </row>
    <row r="30" spans="1:6" x14ac:dyDescent="0.2">
      <c r="A30" s="2">
        <v>4</v>
      </c>
      <c r="B30" s="141">
        <f>(COUNTIF($A$2:$A$45,$A30)-1)*0.025+1-(COUNTIF($A$2:$A29,$A30)*0.025)</f>
        <v>1.375</v>
      </c>
      <c r="E30" s="165" t="s">
        <v>93</v>
      </c>
      <c r="F30" s="164">
        <f>C12</f>
        <v>4</v>
      </c>
    </row>
    <row r="31" spans="1:6" x14ac:dyDescent="0.2">
      <c r="A31" s="2">
        <v>4</v>
      </c>
      <c r="B31" s="141">
        <f>(COUNTIF($A$2:$A$45,$A31)-1)*0.025+1-(COUNTIF($A$2:$A30,$A31)*0.025)</f>
        <v>1.35</v>
      </c>
      <c r="E31" s="166" t="s">
        <v>95</v>
      </c>
      <c r="F31" s="167">
        <f>C15</f>
        <v>0.96749496723647455</v>
      </c>
    </row>
    <row r="32" spans="1:6" x14ac:dyDescent="0.2">
      <c r="A32" s="2">
        <v>4</v>
      </c>
      <c r="B32" s="141">
        <f>(COUNTIF($A$2:$A$45,$A32)-1)*0.025+1-(COUNTIF($A$2:$A31,$A32)*0.025)</f>
        <v>1.325</v>
      </c>
    </row>
    <row r="33" spans="1:2" x14ac:dyDescent="0.2">
      <c r="A33" s="2">
        <v>4</v>
      </c>
      <c r="B33" s="141">
        <f>(COUNTIF($A$2:$A$45,$A33)-1)*0.025+1-(COUNTIF($A$2:$A32,$A33)*0.025)</f>
        <v>1.3</v>
      </c>
    </row>
    <row r="34" spans="1:2" x14ac:dyDescent="0.2">
      <c r="A34" s="2">
        <v>4</v>
      </c>
      <c r="B34" s="141">
        <f>(COUNTIF($A$2:$A$45,$A34)-1)*0.025+1-(COUNTIF($A$2:$A33,$A34)*0.025)</f>
        <v>1.2749999999999999</v>
      </c>
    </row>
    <row r="35" spans="1:2" x14ac:dyDescent="0.2">
      <c r="A35" s="2">
        <v>4</v>
      </c>
      <c r="B35" s="141">
        <f>(COUNTIF($A$2:$A$45,$A35)-1)*0.025+1-(COUNTIF($A$2:$A34,$A35)*0.025)</f>
        <v>1.25</v>
      </c>
    </row>
    <row r="36" spans="1:2" x14ac:dyDescent="0.2">
      <c r="A36" s="2">
        <v>4</v>
      </c>
      <c r="B36" s="141">
        <f>(COUNTIF($A$2:$A$45,$A36)-1)*0.025+1-(COUNTIF($A$2:$A35,$A36)*0.025)</f>
        <v>1.2250000000000001</v>
      </c>
    </row>
    <row r="37" spans="1:2" x14ac:dyDescent="0.2">
      <c r="A37" s="2">
        <v>4</v>
      </c>
      <c r="B37" s="141">
        <f>(COUNTIF($A$2:$A$45,$A37)-1)*0.025+1-(COUNTIF($A$2:$A36,$A37)*0.025)</f>
        <v>1.2</v>
      </c>
    </row>
    <row r="38" spans="1:2" x14ac:dyDescent="0.2">
      <c r="A38" s="2">
        <v>4</v>
      </c>
      <c r="B38" s="141">
        <f>(COUNTIF($A$2:$A$45,$A38)-1)*0.025+1-(COUNTIF($A$2:$A37,$A38)*0.025)</f>
        <v>1.175</v>
      </c>
    </row>
    <row r="39" spans="1:2" x14ac:dyDescent="0.2">
      <c r="A39" s="2">
        <v>4</v>
      </c>
      <c r="B39" s="141">
        <f>(COUNTIF($A$2:$A$45,$A39)-1)*0.025+1-(COUNTIF($A$2:$A38,$A39)*0.025)</f>
        <v>1.1499999999999999</v>
      </c>
    </row>
    <row r="40" spans="1:2" x14ac:dyDescent="0.2">
      <c r="A40" s="2">
        <v>4</v>
      </c>
      <c r="B40" s="141">
        <f>(COUNTIF($A$2:$A$45,$A40)-1)*0.025+1-(COUNTIF($A$2:$A39,$A40)*0.025)</f>
        <v>1.125</v>
      </c>
    </row>
    <row r="41" spans="1:2" x14ac:dyDescent="0.2">
      <c r="A41" s="2">
        <v>4</v>
      </c>
      <c r="B41" s="141">
        <f>(COUNTIF($A$2:$A$45,$A41)-1)*0.025+1-(COUNTIF($A$2:$A40,$A41)*0.025)</f>
        <v>1.1000000000000001</v>
      </c>
    </row>
    <row r="42" spans="1:2" x14ac:dyDescent="0.2">
      <c r="A42" s="2">
        <v>4</v>
      </c>
      <c r="B42" s="141">
        <f>(COUNTIF($A$2:$A$45,$A42)-1)*0.025+1-(COUNTIF($A$2:$A41,$A42)*0.025)</f>
        <v>1.075</v>
      </c>
    </row>
    <row r="43" spans="1:2" x14ac:dyDescent="0.2">
      <c r="A43" s="2">
        <v>4</v>
      </c>
      <c r="B43" s="141">
        <f>(COUNTIF($A$2:$A$45,$A43)-1)*0.025+1-(COUNTIF($A$2:$A42,$A43)*0.025)</f>
        <v>1.05</v>
      </c>
    </row>
    <row r="44" spans="1:2" x14ac:dyDescent="0.2">
      <c r="A44" s="2">
        <v>4</v>
      </c>
      <c r="B44" s="141">
        <f>(COUNTIF($A$2:$A$45,$A44)-1)*0.025+1-(COUNTIF($A$2:$A43,$A44)*0.025)</f>
        <v>1.0249999999999999</v>
      </c>
    </row>
    <row r="45" spans="1:2" x14ac:dyDescent="0.2">
      <c r="A45" s="2">
        <v>4</v>
      </c>
      <c r="B45" s="141">
        <f>(COUNTIF($A$2:$A$45,$A45)-1)*0.025+1-(COUNTIF($A$2:$A44,$A45)*0.025)</f>
        <v>1</v>
      </c>
    </row>
  </sheetData>
  <sheetProtection sheet="1" objects="1" scenarios="1"/>
  <sortState ref="A2:A45">
    <sortCondition ref="A1"/>
  </sortState>
  <mergeCells count="3">
    <mergeCell ref="H4:I4"/>
    <mergeCell ref="H9:I9"/>
    <mergeCell ref="E26:F26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4390-464C-8E4D-A306-AA7C8473FF7C}">
  <sheetPr>
    <tabColor rgb="FF00B050"/>
  </sheetPr>
  <dimension ref="A2:O61"/>
  <sheetViews>
    <sheetView showFormulas="1" topLeftCell="H29" workbookViewId="0">
      <selection activeCell="L22" sqref="L22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5.1640625" bestFit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93" t="s">
        <v>2</v>
      </c>
      <c r="B2" s="94" t="s">
        <v>12</v>
      </c>
      <c r="C2" s="94" t="s">
        <v>46</v>
      </c>
      <c r="D2" s="94" t="s">
        <v>47</v>
      </c>
      <c r="E2" s="94" t="s">
        <v>49</v>
      </c>
      <c r="F2" s="95" t="s">
        <v>39</v>
      </c>
      <c r="G2" s="95" t="s">
        <v>54</v>
      </c>
      <c r="H2" s="37"/>
      <c r="I2" s="3"/>
      <c r="J2" s="96" t="s">
        <v>48</v>
      </c>
      <c r="K2" s="38">
        <f>SUM(A:A)</f>
        <v>143</v>
      </c>
    </row>
    <row r="3" spans="1:15" x14ac:dyDescent="0.2">
      <c r="A3" s="2">
        <v>0</v>
      </c>
      <c r="B3" s="11">
        <f>RANK(A3,A:A,)</f>
        <v>44</v>
      </c>
      <c r="C3" s="11">
        <f>SUM(A3)</f>
        <v>0</v>
      </c>
      <c r="D3" s="11">
        <f>A3/$K$2</f>
        <v>0</v>
      </c>
      <c r="E3" s="11">
        <f>D3</f>
        <v>0</v>
      </c>
      <c r="F3" s="33">
        <f>STANDARDIZE(A4,$K$5,$K$11)</f>
        <v>-1.2919963848188947</v>
      </c>
      <c r="G3" s="9">
        <f>_xlfn.NORM.S.DIST(F3,C3)</f>
        <v>0.17315539296825622</v>
      </c>
      <c r="H3" s="9"/>
      <c r="I3" s="2"/>
      <c r="J3" s="96" t="s">
        <v>13</v>
      </c>
      <c r="K3" s="38">
        <f>MIN(A:A)</f>
        <v>0</v>
      </c>
      <c r="M3" s="96" t="s">
        <v>33</v>
      </c>
      <c r="N3" s="96" t="s">
        <v>23</v>
      </c>
      <c r="O3" s="96" t="s">
        <v>34</v>
      </c>
    </row>
    <row r="4" spans="1:15" x14ac:dyDescent="0.2">
      <c r="A4" s="2">
        <v>2</v>
      </c>
      <c r="B4" s="11">
        <f>RANK(A4,A:A,)</f>
        <v>36</v>
      </c>
      <c r="C4" s="11">
        <f>SUM(C3+A4)</f>
        <v>2</v>
      </c>
      <c r="D4" s="11">
        <f t="shared" ref="D4:D46" si="0">A4/$K$2</f>
        <v>1.3986013986013986E-2</v>
      </c>
      <c r="E4" s="11">
        <f>SUM(E3+D4)</f>
        <v>1.3986013986013986E-2</v>
      </c>
      <c r="F4" s="33">
        <f t="shared" ref="F4:F46" si="1">STANDARDIZE(A5,$K$5,$K$11)</f>
        <v>-0.2583992769637789</v>
      </c>
      <c r="G4" s="9">
        <f t="shared" ref="G4:G46" si="2">_xlfn.NORM.S.DIST(F4,C4)</f>
        <v>0.3980493872775428</v>
      </c>
      <c r="H4" s="9"/>
      <c r="I4" s="2"/>
      <c r="J4" s="96" t="s">
        <v>14</v>
      </c>
      <c r="K4" s="38">
        <f>MAX(A:A)</f>
        <v>4</v>
      </c>
      <c r="M4" s="7">
        <v>0</v>
      </c>
      <c r="N4" s="7">
        <f>K3</f>
        <v>0</v>
      </c>
      <c r="O4" s="7" t="s">
        <v>35</v>
      </c>
    </row>
    <row r="5" spans="1:15" x14ac:dyDescent="0.2">
      <c r="A5" s="2">
        <v>3</v>
      </c>
      <c r="B5" s="11">
        <f>RANK(A5,A:A,)</f>
        <v>24</v>
      </c>
      <c r="C5" s="11">
        <f t="shared" ref="C5:C46" si="3">SUM(C4+A5)</f>
        <v>5</v>
      </c>
      <c r="D5" s="11">
        <f t="shared" si="0"/>
        <v>2.097902097902098E-2</v>
      </c>
      <c r="E5" s="11">
        <f t="shared" ref="E5:E46" si="4">SUM(E4+D5)</f>
        <v>3.4965034965034968E-2</v>
      </c>
      <c r="F5" s="33">
        <f t="shared" si="1"/>
        <v>0.77519783089133676</v>
      </c>
      <c r="G5" s="9">
        <f t="shared" si="2"/>
        <v>0.78088861513311758</v>
      </c>
      <c r="H5" s="9"/>
      <c r="I5" s="2"/>
      <c r="J5" s="96" t="s">
        <v>15</v>
      </c>
      <c r="K5" s="38">
        <f>AVERAGE(A:A)</f>
        <v>3.25</v>
      </c>
      <c r="M5" s="7">
        <v>1</v>
      </c>
      <c r="N5" s="7">
        <f>_xlfn.QUARTILE.EXC(A:A,M5)</f>
        <v>3</v>
      </c>
      <c r="O5" s="7" t="s">
        <v>36</v>
      </c>
    </row>
    <row r="6" spans="1:15" x14ac:dyDescent="0.2">
      <c r="A6" s="2">
        <v>4</v>
      </c>
      <c r="B6" s="11">
        <f>RANK(A6,A:A,)</f>
        <v>1</v>
      </c>
      <c r="C6" s="11">
        <f t="shared" si="3"/>
        <v>9</v>
      </c>
      <c r="D6" s="11">
        <f t="shared" si="0"/>
        <v>2.7972027972027972E-2</v>
      </c>
      <c r="E6" s="11">
        <f t="shared" si="4"/>
        <v>6.2937062937062943E-2</v>
      </c>
      <c r="F6" s="33">
        <f t="shared" si="1"/>
        <v>0.77519783089133676</v>
      </c>
      <c r="G6" s="9">
        <f t="shared" si="2"/>
        <v>0.78088861513311758</v>
      </c>
      <c r="H6" s="9"/>
      <c r="I6" s="2"/>
      <c r="J6" s="96" t="s">
        <v>16</v>
      </c>
      <c r="K6" s="38">
        <f>MEDIAN(A:A)</f>
        <v>4</v>
      </c>
      <c r="M6" s="7">
        <v>2</v>
      </c>
      <c r="N6" s="7">
        <f>_xlfn.QUARTILE.EXC(A:A,M6)</f>
        <v>4</v>
      </c>
      <c r="O6" s="7" t="s">
        <v>32</v>
      </c>
    </row>
    <row r="7" spans="1:15" x14ac:dyDescent="0.2">
      <c r="A7" s="2">
        <v>4</v>
      </c>
      <c r="B7" s="11">
        <f>RANK(A7,A:A,)</f>
        <v>1</v>
      </c>
      <c r="C7" s="11">
        <f t="shared" si="3"/>
        <v>13</v>
      </c>
      <c r="D7" s="11">
        <f t="shared" si="0"/>
        <v>2.7972027972027972E-2</v>
      </c>
      <c r="E7" s="11">
        <f t="shared" si="4"/>
        <v>9.0909090909090912E-2</v>
      </c>
      <c r="F7" s="33">
        <f t="shared" si="1"/>
        <v>-1.2919963848188947</v>
      </c>
      <c r="G7" s="9">
        <f t="shared" si="2"/>
        <v>9.817919828223981E-2</v>
      </c>
      <c r="H7" s="9"/>
      <c r="I7" s="2"/>
      <c r="J7" s="96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36</v>
      </c>
      <c r="C8" s="11">
        <f t="shared" si="3"/>
        <v>15</v>
      </c>
      <c r="D8" s="11">
        <f t="shared" si="0"/>
        <v>1.3986013986013986E-2</v>
      </c>
      <c r="E8" s="11">
        <f t="shared" si="4"/>
        <v>0.1048951048951049</v>
      </c>
      <c r="F8" s="33">
        <f t="shared" si="1"/>
        <v>0.77519783089133676</v>
      </c>
      <c r="G8" s="9">
        <f t="shared" si="2"/>
        <v>0.78088861513311758</v>
      </c>
      <c r="H8" s="9"/>
      <c r="I8" s="2"/>
      <c r="J8" s="96" t="s">
        <v>18</v>
      </c>
      <c r="K8" s="38">
        <f>K4-K3</f>
        <v>4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4</v>
      </c>
      <c r="B9" s="11">
        <f>RANK(A9,A:A,)</f>
        <v>1</v>
      </c>
      <c r="C9" s="11">
        <f t="shared" si="3"/>
        <v>19</v>
      </c>
      <c r="D9" s="11">
        <f t="shared" si="0"/>
        <v>2.7972027972027972E-2</v>
      </c>
      <c r="E9" s="11">
        <f t="shared" si="4"/>
        <v>0.13286713286713286</v>
      </c>
      <c r="F9" s="33">
        <f t="shared" si="1"/>
        <v>0.77519783089133676</v>
      </c>
      <c r="G9" s="9">
        <f t="shared" si="2"/>
        <v>0.78088861513311758</v>
      </c>
      <c r="H9" s="9"/>
      <c r="I9" s="2"/>
      <c r="J9" s="96" t="s">
        <v>19</v>
      </c>
      <c r="K9" s="38">
        <f>(K3+K4)/2</f>
        <v>2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23</v>
      </c>
      <c r="D10" s="11">
        <f t="shared" si="0"/>
        <v>2.7972027972027972E-2</v>
      </c>
      <c r="E10" s="11">
        <f t="shared" si="4"/>
        <v>0.16083916083916083</v>
      </c>
      <c r="F10" s="33">
        <f t="shared" si="1"/>
        <v>0.77519783089133676</v>
      </c>
      <c r="G10" s="9">
        <f t="shared" si="2"/>
        <v>0.78088861513311758</v>
      </c>
      <c r="H10" s="9"/>
      <c r="I10" s="2"/>
      <c r="J10" s="96" t="s">
        <v>20</v>
      </c>
      <c r="K10" s="38">
        <f>VAR(A:A)</f>
        <v>0.93604651162790697</v>
      </c>
      <c r="M10" s="104" t="s">
        <v>43</v>
      </c>
      <c r="N10" s="104"/>
      <c r="O10" s="104"/>
    </row>
    <row r="11" spans="1:15" x14ac:dyDescent="0.2">
      <c r="A11" s="2">
        <v>4</v>
      </c>
      <c r="B11" s="11">
        <f>RANK(A11,A:A,)</f>
        <v>1</v>
      </c>
      <c r="C11" s="11">
        <f t="shared" si="3"/>
        <v>27</v>
      </c>
      <c r="D11" s="11">
        <f t="shared" si="0"/>
        <v>2.7972027972027972E-2</v>
      </c>
      <c r="E11" s="11">
        <f t="shared" si="4"/>
        <v>0.1888111888111888</v>
      </c>
      <c r="F11" s="33">
        <f t="shared" si="1"/>
        <v>-0.2583992769637789</v>
      </c>
      <c r="G11" s="9">
        <f t="shared" si="2"/>
        <v>0.3980493872775428</v>
      </c>
      <c r="H11" s="9"/>
      <c r="I11" s="2"/>
      <c r="J11" s="96" t="s">
        <v>11</v>
      </c>
      <c r="K11" s="38">
        <f>STDEV(A:A)</f>
        <v>0.96749496723647455</v>
      </c>
      <c r="M11" s="96" t="s">
        <v>21</v>
      </c>
      <c r="N11" s="96" t="s">
        <v>22</v>
      </c>
      <c r="O11" s="96" t="s">
        <v>23</v>
      </c>
    </row>
    <row r="12" spans="1:15" x14ac:dyDescent="0.2">
      <c r="A12" s="2">
        <v>3</v>
      </c>
      <c r="B12" s="11">
        <f>RANK(A12,A:A,)</f>
        <v>24</v>
      </c>
      <c r="C12" s="11">
        <f t="shared" si="3"/>
        <v>30</v>
      </c>
      <c r="D12" s="11">
        <f t="shared" si="0"/>
        <v>2.097902097902098E-2</v>
      </c>
      <c r="E12" s="11">
        <f t="shared" si="4"/>
        <v>0.20979020979020979</v>
      </c>
      <c r="F12" s="33">
        <f t="shared" si="1"/>
        <v>-0.2583992769637789</v>
      </c>
      <c r="G12" s="9">
        <f t="shared" si="2"/>
        <v>0.3980493872775428</v>
      </c>
      <c r="H12" s="9"/>
      <c r="I12" s="2"/>
      <c r="J12" s="96" t="s">
        <v>40</v>
      </c>
      <c r="K12" s="38">
        <f>(K11*K5)*100</f>
        <v>314.43586435185426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3</v>
      </c>
      <c r="B13" s="11">
        <f>RANK(A13,A:A,)</f>
        <v>24</v>
      </c>
      <c r="C13" s="11">
        <f t="shared" si="3"/>
        <v>33</v>
      </c>
      <c r="D13" s="11">
        <f t="shared" si="0"/>
        <v>2.097902097902098E-2</v>
      </c>
      <c r="E13" s="11">
        <f t="shared" si="4"/>
        <v>0.23076923076923078</v>
      </c>
      <c r="F13" s="33">
        <f t="shared" si="1"/>
        <v>-0.2583992769637789</v>
      </c>
      <c r="G13" s="9">
        <f t="shared" si="2"/>
        <v>0.3980493872775428</v>
      </c>
      <c r="H13" s="9"/>
      <c r="I13" s="2"/>
      <c r="J13" s="96" t="s">
        <v>41</v>
      </c>
      <c r="K13" s="39">
        <f>SKEW(A:A)</f>
        <v>-1.3417502828678192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3</v>
      </c>
      <c r="B14" s="11">
        <f>RANK(A14,A:A,)</f>
        <v>24</v>
      </c>
      <c r="C14" s="11">
        <f t="shared" si="3"/>
        <v>36</v>
      </c>
      <c r="D14" s="11">
        <f t="shared" si="0"/>
        <v>2.097902097902098E-2</v>
      </c>
      <c r="E14" s="11">
        <f t="shared" si="4"/>
        <v>0.25174825174825177</v>
      </c>
      <c r="F14" s="33">
        <f t="shared" si="1"/>
        <v>0.77519783089133676</v>
      </c>
      <c r="G14" s="9">
        <f t="shared" si="2"/>
        <v>0.78088861513311758</v>
      </c>
      <c r="H14" s="9"/>
      <c r="I14" s="2"/>
      <c r="J14" s="96" t="s">
        <v>42</v>
      </c>
      <c r="K14" s="38">
        <f>KURT(A:A)</f>
        <v>1.7108843313380304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40</v>
      </c>
      <c r="D15" s="11">
        <f t="shared" si="0"/>
        <v>2.7972027972027972E-2</v>
      </c>
      <c r="E15" s="11">
        <f t="shared" si="4"/>
        <v>0.27972027972027974</v>
      </c>
      <c r="F15" s="33">
        <f t="shared" si="1"/>
        <v>0.77519783089133676</v>
      </c>
      <c r="G15" s="9">
        <f t="shared" si="2"/>
        <v>0.78088861513311758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4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44</v>
      </c>
      <c r="D16" s="11">
        <f t="shared" si="0"/>
        <v>2.7972027972027972E-2</v>
      </c>
      <c r="E16" s="11">
        <f t="shared" si="4"/>
        <v>0.30769230769230771</v>
      </c>
      <c r="F16" s="33">
        <f t="shared" si="1"/>
        <v>0.77519783089133676</v>
      </c>
      <c r="G16" s="9">
        <f t="shared" si="2"/>
        <v>0.78088861513311758</v>
      </c>
      <c r="H16" s="9"/>
      <c r="I16" s="2" t="s">
        <v>56</v>
      </c>
      <c r="J16" s="97" t="s">
        <v>73</v>
      </c>
      <c r="K16" s="98"/>
      <c r="L16" s="6"/>
      <c r="M16" s="7">
        <v>0.5</v>
      </c>
      <c r="N16" s="7" t="s">
        <v>32</v>
      </c>
      <c r="O16" s="8">
        <f>PERCENTILE(A:A,M16)</f>
        <v>4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48</v>
      </c>
      <c r="D17" s="11">
        <f t="shared" si="0"/>
        <v>2.7972027972027972E-2</v>
      </c>
      <c r="E17" s="11">
        <f t="shared" si="4"/>
        <v>0.33566433566433568</v>
      </c>
      <c r="F17" s="33">
        <f t="shared" si="1"/>
        <v>0.77519783089133676</v>
      </c>
      <c r="G17" s="9">
        <f t="shared" si="2"/>
        <v>0.78088861513311758</v>
      </c>
      <c r="H17" s="9"/>
      <c r="I17" s="2">
        <v>0</v>
      </c>
      <c r="J17" s="96" t="s">
        <v>50</v>
      </c>
      <c r="K17" s="96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4</v>
      </c>
      <c r="B18" s="11">
        <f>RANK(A18,A:A,)</f>
        <v>1</v>
      </c>
      <c r="C18" s="11">
        <f t="shared" si="3"/>
        <v>52</v>
      </c>
      <c r="D18" s="11">
        <f t="shared" si="0"/>
        <v>2.7972027972027972E-2</v>
      </c>
      <c r="E18" s="11">
        <f t="shared" si="4"/>
        <v>0.36363636363636365</v>
      </c>
      <c r="F18" s="33">
        <f t="shared" si="1"/>
        <v>-1.2919963848188947</v>
      </c>
      <c r="G18" s="9">
        <f t="shared" si="2"/>
        <v>9.817919828223981E-2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3</v>
      </c>
    </row>
    <row r="19" spans="1:15" x14ac:dyDescent="0.2">
      <c r="A19" s="2">
        <v>2</v>
      </c>
      <c r="B19" s="11">
        <f>RANK(A19,A:A,)</f>
        <v>36</v>
      </c>
      <c r="C19" s="11">
        <f t="shared" si="3"/>
        <v>54</v>
      </c>
      <c r="D19" s="11">
        <f t="shared" si="0"/>
        <v>1.3986013986013986E-2</v>
      </c>
      <c r="E19" s="11">
        <f t="shared" si="4"/>
        <v>0.37762237762237766</v>
      </c>
      <c r="F19" s="33">
        <f t="shared" si="1"/>
        <v>-0.2583992769637789</v>
      </c>
      <c r="G19" s="9">
        <f t="shared" si="2"/>
        <v>0.3980493872775428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2.5999999999999996</v>
      </c>
    </row>
    <row r="20" spans="1:15" x14ac:dyDescent="0.2">
      <c r="A20" s="2">
        <v>3</v>
      </c>
      <c r="B20" s="11">
        <f>RANK(A20,A:A,)</f>
        <v>24</v>
      </c>
      <c r="C20" s="11">
        <f t="shared" si="3"/>
        <v>57</v>
      </c>
      <c r="D20" s="11">
        <f t="shared" si="0"/>
        <v>2.097902097902098E-2</v>
      </c>
      <c r="E20" s="11">
        <f t="shared" si="4"/>
        <v>0.39860139860139865</v>
      </c>
      <c r="F20" s="33">
        <f t="shared" si="1"/>
        <v>-0.2583992769637789</v>
      </c>
      <c r="G20" s="9">
        <f t="shared" si="2"/>
        <v>0.3980493872775428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3</v>
      </c>
      <c r="B21" s="11">
        <f>RANK(A21,A:A,)</f>
        <v>24</v>
      </c>
      <c r="C21" s="11">
        <f t="shared" si="3"/>
        <v>60</v>
      </c>
      <c r="D21" s="11">
        <f t="shared" si="0"/>
        <v>2.097902097902098E-2</v>
      </c>
      <c r="E21" s="11">
        <f t="shared" si="4"/>
        <v>0.41958041958041964</v>
      </c>
      <c r="F21" s="33">
        <f t="shared" si="1"/>
        <v>0.77519783089133676</v>
      </c>
      <c r="G21" s="9">
        <f t="shared" si="2"/>
        <v>0.78088861513311758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4</v>
      </c>
      <c r="B22" s="11">
        <f>RANK(A22,A:A,)</f>
        <v>1</v>
      </c>
      <c r="C22" s="11">
        <f t="shared" si="3"/>
        <v>64</v>
      </c>
      <c r="D22" s="11">
        <f t="shared" si="0"/>
        <v>2.7972027972027972E-2</v>
      </c>
      <c r="E22" s="11">
        <f t="shared" si="4"/>
        <v>0.44755244755244761</v>
      </c>
      <c r="F22" s="33">
        <f t="shared" si="1"/>
        <v>0.77519783089133676</v>
      </c>
      <c r="G22" s="9">
        <f t="shared" si="2"/>
        <v>0.78088861513311758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4</v>
      </c>
      <c r="B23" s="11">
        <f>RANK(A23,A:A,)</f>
        <v>1</v>
      </c>
      <c r="C23" s="11">
        <f t="shared" si="3"/>
        <v>68</v>
      </c>
      <c r="D23" s="11">
        <f t="shared" si="0"/>
        <v>2.7972027972027972E-2</v>
      </c>
      <c r="E23" s="11">
        <f t="shared" si="4"/>
        <v>0.47552447552447558</v>
      </c>
      <c r="F23" s="33">
        <f t="shared" si="1"/>
        <v>0.77519783089133676</v>
      </c>
      <c r="G23" s="9">
        <f t="shared" si="2"/>
        <v>0.78088861513311758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72</v>
      </c>
      <c r="D24" s="11">
        <f t="shared" si="0"/>
        <v>2.7972027972027972E-2</v>
      </c>
      <c r="E24" s="11">
        <f t="shared" si="4"/>
        <v>0.50349650349650354</v>
      </c>
      <c r="F24" s="33">
        <f t="shared" si="1"/>
        <v>-2.3255934926740105</v>
      </c>
      <c r="G24" s="9">
        <f t="shared" si="2"/>
        <v>1.0020123530321626E-2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43</v>
      </c>
      <c r="C25" s="11">
        <f t="shared" si="3"/>
        <v>73</v>
      </c>
      <c r="D25" s="11">
        <f t="shared" si="0"/>
        <v>6.993006993006993E-3</v>
      </c>
      <c r="E25" s="11">
        <f t="shared" si="4"/>
        <v>0.51048951048951052</v>
      </c>
      <c r="F25" s="33">
        <f t="shared" si="1"/>
        <v>-0.2583992769637789</v>
      </c>
      <c r="G25" s="9">
        <f t="shared" si="2"/>
        <v>0.3980493872775428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24</v>
      </c>
      <c r="C26" s="11">
        <f t="shared" si="3"/>
        <v>76</v>
      </c>
      <c r="D26" s="11">
        <f t="shared" si="0"/>
        <v>2.097902097902098E-2</v>
      </c>
      <c r="E26" s="11">
        <f t="shared" si="4"/>
        <v>0.53146853146853146</v>
      </c>
      <c r="F26" s="33">
        <f t="shared" si="1"/>
        <v>-0.2583992769637789</v>
      </c>
      <c r="G26" s="9">
        <f t="shared" si="2"/>
        <v>0.3980493872775428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24</v>
      </c>
      <c r="C27" s="11">
        <f t="shared" si="3"/>
        <v>79</v>
      </c>
      <c r="D27" s="11">
        <f t="shared" si="0"/>
        <v>2.097902097902098E-2</v>
      </c>
      <c r="E27" s="11">
        <f t="shared" si="4"/>
        <v>0.55244755244755239</v>
      </c>
      <c r="F27" s="33">
        <f t="shared" si="1"/>
        <v>-1.2919963848188947</v>
      </c>
      <c r="G27" s="9">
        <f t="shared" si="2"/>
        <v>9.817919828223981E-2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2</v>
      </c>
      <c r="B28" s="11">
        <f>RANK(A28,A:A,)</f>
        <v>36</v>
      </c>
      <c r="C28" s="11">
        <f t="shared" si="3"/>
        <v>81</v>
      </c>
      <c r="D28" s="11">
        <f t="shared" si="0"/>
        <v>1.3986013986013986E-2</v>
      </c>
      <c r="E28" s="11">
        <f t="shared" si="4"/>
        <v>0.56643356643356635</v>
      </c>
      <c r="F28" s="33">
        <f t="shared" si="1"/>
        <v>-1.2919963848188947</v>
      </c>
      <c r="G28" s="9">
        <f t="shared" si="2"/>
        <v>9.817919828223981E-2</v>
      </c>
      <c r="H28" s="9"/>
      <c r="I28" s="2"/>
      <c r="J28" s="22" t="s">
        <v>44</v>
      </c>
      <c r="K28" s="22">
        <v>0</v>
      </c>
    </row>
    <row r="29" spans="1:15" x14ac:dyDescent="0.2">
      <c r="A29" s="2">
        <v>2</v>
      </c>
      <c r="B29" s="11">
        <f>RANK(A29,A:A,)</f>
        <v>36</v>
      </c>
      <c r="C29" s="11">
        <f t="shared" si="3"/>
        <v>83</v>
      </c>
      <c r="D29" s="11">
        <f t="shared" si="0"/>
        <v>1.3986013986013986E-2</v>
      </c>
      <c r="E29" s="11">
        <f t="shared" si="4"/>
        <v>0.58041958041958031</v>
      </c>
      <c r="F29" s="33">
        <f t="shared" si="1"/>
        <v>0.77519783089133676</v>
      </c>
      <c r="G29" s="9">
        <f t="shared" si="2"/>
        <v>0.78088861513311758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87</v>
      </c>
      <c r="D30" s="11">
        <f t="shared" si="0"/>
        <v>2.7972027972027972E-2</v>
      </c>
      <c r="E30" s="11">
        <f t="shared" si="4"/>
        <v>0.60839160839160833</v>
      </c>
      <c r="F30" s="33">
        <f t="shared" si="1"/>
        <v>0.77519783089133676</v>
      </c>
      <c r="G30" s="9">
        <f t="shared" si="2"/>
        <v>0.78088861513311758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91</v>
      </c>
      <c r="D31" s="11">
        <f t="shared" si="0"/>
        <v>2.7972027972027972E-2</v>
      </c>
      <c r="E31" s="11">
        <f t="shared" si="4"/>
        <v>0.63636363636363635</v>
      </c>
      <c r="F31" s="33">
        <f t="shared" si="1"/>
        <v>-0.2583992769637789</v>
      </c>
      <c r="G31" s="9">
        <f t="shared" si="2"/>
        <v>0.3980493872775428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24</v>
      </c>
      <c r="C32" s="11">
        <f t="shared" si="3"/>
        <v>94</v>
      </c>
      <c r="D32" s="11">
        <f t="shared" si="0"/>
        <v>2.097902097902098E-2</v>
      </c>
      <c r="E32" s="11">
        <f t="shared" si="4"/>
        <v>0.65734265734265729</v>
      </c>
      <c r="F32" s="33">
        <f t="shared" si="1"/>
        <v>-1.2919963848188947</v>
      </c>
      <c r="G32" s="9">
        <f t="shared" si="2"/>
        <v>9.817919828223981E-2</v>
      </c>
      <c r="H32" s="9"/>
      <c r="I32" s="2"/>
      <c r="J32" s="15"/>
      <c r="K32" s="15"/>
    </row>
    <row r="33" spans="1:11" ht="37" customHeight="1" x14ac:dyDescent="0.2">
      <c r="A33" s="2">
        <v>2</v>
      </c>
      <c r="B33" s="11">
        <f>RANK(A33,A:A,)</f>
        <v>36</v>
      </c>
      <c r="C33" s="11">
        <f t="shared" si="3"/>
        <v>96</v>
      </c>
      <c r="D33" s="11">
        <f t="shared" si="0"/>
        <v>1.3986013986013986E-2</v>
      </c>
      <c r="E33" s="11">
        <f t="shared" si="4"/>
        <v>0.67132867132867124</v>
      </c>
      <c r="F33" s="33">
        <f t="shared" si="1"/>
        <v>0.77519783089133676</v>
      </c>
      <c r="G33" s="9">
        <f t="shared" si="2"/>
        <v>0.78088861513311758</v>
      </c>
      <c r="H33" s="9"/>
      <c r="I33" s="2">
        <f>C46/10</f>
        <v>14.3</v>
      </c>
      <c r="J33" s="99" t="s">
        <v>72</v>
      </c>
      <c r="K33" s="100"/>
    </row>
    <row r="34" spans="1:11" x14ac:dyDescent="0.2">
      <c r="A34" s="2">
        <v>4</v>
      </c>
      <c r="B34" s="11">
        <f>RANK(A34,A:A,)</f>
        <v>1</v>
      </c>
      <c r="C34" s="11">
        <f t="shared" si="3"/>
        <v>100</v>
      </c>
      <c r="D34" s="11">
        <f t="shared" si="0"/>
        <v>2.7972027972027972E-2</v>
      </c>
      <c r="E34" s="11">
        <f t="shared" si="4"/>
        <v>0.69930069930069927</v>
      </c>
      <c r="F34" s="33">
        <f t="shared" si="1"/>
        <v>0.77519783089133676</v>
      </c>
      <c r="G34" s="9">
        <f t="shared" si="2"/>
        <v>0.78088861513311758</v>
      </c>
      <c r="H34" s="9"/>
      <c r="I34" s="2">
        <v>0</v>
      </c>
      <c r="J34" s="96" t="s">
        <v>50</v>
      </c>
      <c r="K34" s="101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104</v>
      </c>
      <c r="D35" s="11">
        <f t="shared" si="0"/>
        <v>2.7972027972027972E-2</v>
      </c>
      <c r="E35" s="11">
        <f t="shared" si="4"/>
        <v>0.72727272727272729</v>
      </c>
      <c r="F35" s="33">
        <f t="shared" si="1"/>
        <v>0.77519783089133676</v>
      </c>
      <c r="G35" s="9">
        <f t="shared" si="2"/>
        <v>0.78088861513311758</v>
      </c>
      <c r="H35" s="9"/>
      <c r="I35" s="2">
        <f>I34+$I$33</f>
        <v>14.3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108</v>
      </c>
      <c r="D36" s="11">
        <f t="shared" si="0"/>
        <v>2.7972027972027972E-2</v>
      </c>
      <c r="E36" s="11">
        <f t="shared" si="4"/>
        <v>0.75524475524475532</v>
      </c>
      <c r="F36" s="33">
        <f t="shared" si="1"/>
        <v>0.77519783089133676</v>
      </c>
      <c r="G36" s="9">
        <f t="shared" si="2"/>
        <v>0.78088861513311758</v>
      </c>
      <c r="H36" s="9"/>
      <c r="I36" s="2">
        <f t="shared" ref="I36:I44" si="5">I35+$I$33</f>
        <v>28.6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112</v>
      </c>
      <c r="D37" s="11">
        <f t="shared" si="0"/>
        <v>2.7972027972027972E-2</v>
      </c>
      <c r="E37" s="11">
        <f t="shared" si="4"/>
        <v>0.78321678321678334</v>
      </c>
      <c r="F37" s="33">
        <f t="shared" si="1"/>
        <v>-0.2583992769637789</v>
      </c>
      <c r="G37" s="9">
        <f t="shared" si="2"/>
        <v>0.3980493872775428</v>
      </c>
      <c r="H37" s="9"/>
      <c r="I37" s="2">
        <f t="shared" si="5"/>
        <v>42.900000000000006</v>
      </c>
      <c r="J37" s="28">
        <v>40.5</v>
      </c>
      <c r="K37" s="18">
        <v>3</v>
      </c>
    </row>
    <row r="38" spans="1:11" x14ac:dyDescent="0.2">
      <c r="A38" s="2">
        <v>3</v>
      </c>
      <c r="B38" s="11">
        <f>RANK(A38,A:A,)</f>
        <v>24</v>
      </c>
      <c r="C38" s="11">
        <f t="shared" si="3"/>
        <v>115</v>
      </c>
      <c r="D38" s="11">
        <f t="shared" si="0"/>
        <v>2.097902097902098E-2</v>
      </c>
      <c r="E38" s="11">
        <f t="shared" si="4"/>
        <v>0.80419580419580428</v>
      </c>
      <c r="F38" s="33">
        <f t="shared" si="1"/>
        <v>0.77519783089133676</v>
      </c>
      <c r="G38" s="9">
        <f t="shared" si="2"/>
        <v>0.78088861513311758</v>
      </c>
      <c r="H38" s="9"/>
      <c r="I38" s="2">
        <f t="shared" si="5"/>
        <v>57.2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119</v>
      </c>
      <c r="D39" s="11">
        <f t="shared" si="0"/>
        <v>2.7972027972027972E-2</v>
      </c>
      <c r="E39" s="11">
        <f t="shared" si="4"/>
        <v>0.8321678321678323</v>
      </c>
      <c r="F39" s="33">
        <f t="shared" si="1"/>
        <v>-1.2919963848188947</v>
      </c>
      <c r="G39" s="9">
        <f t="shared" si="2"/>
        <v>9.817919828223981E-2</v>
      </c>
      <c r="H39" s="9"/>
      <c r="I39" s="2">
        <f t="shared" si="5"/>
        <v>71.5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36</v>
      </c>
      <c r="C40" s="11">
        <f t="shared" si="3"/>
        <v>121</v>
      </c>
      <c r="D40" s="11">
        <f t="shared" si="0"/>
        <v>1.3986013986013986E-2</v>
      </c>
      <c r="E40" s="11">
        <f t="shared" si="4"/>
        <v>0.84615384615384626</v>
      </c>
      <c r="F40" s="33">
        <f t="shared" si="1"/>
        <v>0.77519783089133676</v>
      </c>
      <c r="G40" s="9">
        <f t="shared" si="2"/>
        <v>0.78088861513311758</v>
      </c>
      <c r="H40" s="9"/>
      <c r="I40" s="2">
        <f t="shared" si="5"/>
        <v>85.8</v>
      </c>
      <c r="J40" s="28">
        <v>81</v>
      </c>
      <c r="K40" s="18">
        <v>6</v>
      </c>
    </row>
    <row r="41" spans="1:11" x14ac:dyDescent="0.2">
      <c r="A41" s="2">
        <v>4</v>
      </c>
      <c r="B41" s="11">
        <f>RANK(A41,A:A,)</f>
        <v>1</v>
      </c>
      <c r="C41" s="11">
        <f t="shared" si="3"/>
        <v>125</v>
      </c>
      <c r="D41" s="11">
        <f t="shared" si="0"/>
        <v>2.7972027972027972E-2</v>
      </c>
      <c r="E41" s="11">
        <f t="shared" si="4"/>
        <v>0.87412587412587428</v>
      </c>
      <c r="F41" s="33">
        <f t="shared" si="1"/>
        <v>0.77519783089133676</v>
      </c>
      <c r="G41" s="9">
        <f t="shared" si="2"/>
        <v>0.78088861513311758</v>
      </c>
      <c r="H41" s="9"/>
      <c r="I41" s="2">
        <f t="shared" si="5"/>
        <v>100.1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129</v>
      </c>
      <c r="D42" s="11">
        <f t="shared" si="0"/>
        <v>2.7972027972027972E-2</v>
      </c>
      <c r="E42" s="11">
        <f t="shared" si="4"/>
        <v>0.9020979020979023</v>
      </c>
      <c r="F42" s="33">
        <f t="shared" si="1"/>
        <v>-0.2583992769637789</v>
      </c>
      <c r="G42" s="9">
        <f t="shared" si="2"/>
        <v>0.3980493872775428</v>
      </c>
      <c r="H42" s="9"/>
      <c r="I42" s="2">
        <f t="shared" si="5"/>
        <v>114.39999999999999</v>
      </c>
      <c r="J42" s="28">
        <v>108</v>
      </c>
      <c r="K42" s="18">
        <v>3</v>
      </c>
    </row>
    <row r="43" spans="1:11" x14ac:dyDescent="0.2">
      <c r="A43" s="2">
        <v>3</v>
      </c>
      <c r="B43" s="11">
        <f>RANK(A43,A:A,)</f>
        <v>24</v>
      </c>
      <c r="C43" s="11">
        <f t="shared" si="3"/>
        <v>132</v>
      </c>
      <c r="D43" s="11">
        <f t="shared" si="0"/>
        <v>2.097902097902098E-2</v>
      </c>
      <c r="E43" s="11">
        <f t="shared" si="4"/>
        <v>0.92307692307692324</v>
      </c>
      <c r="F43" s="33">
        <f t="shared" si="1"/>
        <v>0.77519783089133676</v>
      </c>
      <c r="G43" s="9">
        <f t="shared" si="2"/>
        <v>0.78088861513311758</v>
      </c>
      <c r="H43" s="9"/>
      <c r="I43" s="2">
        <f t="shared" si="5"/>
        <v>128.69999999999999</v>
      </c>
      <c r="J43" s="28">
        <v>121.5</v>
      </c>
      <c r="K43" s="18">
        <v>4</v>
      </c>
    </row>
    <row r="44" spans="1:11" x14ac:dyDescent="0.2">
      <c r="A44" s="2">
        <v>4</v>
      </c>
      <c r="B44" s="11">
        <f>RANK(A44,A:A,)</f>
        <v>1</v>
      </c>
      <c r="C44" s="11">
        <f t="shared" si="3"/>
        <v>136</v>
      </c>
      <c r="D44" s="11">
        <f t="shared" si="0"/>
        <v>2.7972027972027972E-2</v>
      </c>
      <c r="E44" s="11">
        <f t="shared" si="4"/>
        <v>0.95104895104895126</v>
      </c>
      <c r="F44" s="33">
        <f t="shared" si="1"/>
        <v>-0.2583992769637789</v>
      </c>
      <c r="G44" s="9">
        <f t="shared" si="2"/>
        <v>0.3980493872775428</v>
      </c>
      <c r="H44" s="9"/>
      <c r="I44" s="2">
        <f t="shared" si="5"/>
        <v>143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24</v>
      </c>
      <c r="C45" s="11">
        <f t="shared" si="3"/>
        <v>139</v>
      </c>
      <c r="D45" s="11">
        <f t="shared" si="0"/>
        <v>2.097902097902098E-2</v>
      </c>
      <c r="E45" s="11">
        <f t="shared" si="4"/>
        <v>0.9720279720279722</v>
      </c>
      <c r="F45" s="33">
        <f t="shared" si="1"/>
        <v>0.77519783089133676</v>
      </c>
      <c r="G45" s="9">
        <f t="shared" si="2"/>
        <v>0.78088861513311758</v>
      </c>
      <c r="H45" s="9"/>
      <c r="I45" s="2"/>
      <c r="J45" s="22" t="s">
        <v>44</v>
      </c>
      <c r="K45" s="23">
        <v>0</v>
      </c>
    </row>
    <row r="46" spans="1:11" x14ac:dyDescent="0.2">
      <c r="A46" s="2">
        <v>4</v>
      </c>
      <c r="B46" s="36">
        <f>RANK(A46,A:A,)</f>
        <v>1</v>
      </c>
      <c r="C46" s="36">
        <f t="shared" si="3"/>
        <v>143</v>
      </c>
      <c r="D46" s="36">
        <f t="shared" si="0"/>
        <v>2.7972027972027972E-2</v>
      </c>
      <c r="E46" s="36">
        <f t="shared" si="4"/>
        <v>1.0000000000000002</v>
      </c>
      <c r="F46" s="33">
        <f t="shared" si="1"/>
        <v>-3.3591906005291259</v>
      </c>
      <c r="G46" s="9">
        <f t="shared" si="2"/>
        <v>3.9085565711474512E-4</v>
      </c>
      <c r="H46" s="9"/>
      <c r="I46" s="2"/>
      <c r="J46" s="10"/>
      <c r="K46" s="10"/>
    </row>
    <row r="47" spans="1:11" ht="15" customHeight="1" x14ac:dyDescent="0.2">
      <c r="I47" s="42"/>
      <c r="J47" s="102" t="s">
        <v>71</v>
      </c>
      <c r="K47" s="103"/>
    </row>
    <row r="48" spans="1:11" x14ac:dyDescent="0.2">
      <c r="I48" s="42">
        <v>-3</v>
      </c>
      <c r="J48" s="96" t="s">
        <v>50</v>
      </c>
      <c r="K48" s="96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81A3-D6EC-EB47-8B66-3002F81626EB}">
  <sheetPr>
    <tabColor rgb="FF00B0F0"/>
  </sheetPr>
  <dimension ref="A2:O61"/>
  <sheetViews>
    <sheetView topLeftCell="D14" zoomScale="81" workbookViewId="0">
      <selection activeCell="J48" sqref="J48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9.33203125" hidden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105" t="s">
        <v>3</v>
      </c>
      <c r="B2" s="106" t="s">
        <v>12</v>
      </c>
      <c r="C2" s="106" t="s">
        <v>46</v>
      </c>
      <c r="D2" s="106" t="s">
        <v>47</v>
      </c>
      <c r="E2" s="106" t="s">
        <v>49</v>
      </c>
      <c r="F2" s="107" t="s">
        <v>39</v>
      </c>
      <c r="G2" s="107" t="s">
        <v>54</v>
      </c>
      <c r="H2" s="37"/>
      <c r="I2" s="3"/>
      <c r="J2" s="108" t="s">
        <v>48</v>
      </c>
      <c r="K2" s="38">
        <f>SUM(A:A)</f>
        <v>132</v>
      </c>
    </row>
    <row r="3" spans="1:15" x14ac:dyDescent="0.2">
      <c r="A3" s="2">
        <v>2</v>
      </c>
      <c r="B3" s="11">
        <f>RANK(A3,A:A,)</f>
        <v>31</v>
      </c>
      <c r="C3" s="11">
        <f>SUM(A3)</f>
        <v>2</v>
      </c>
      <c r="D3" s="11">
        <f>A3/$K$2</f>
        <v>1.5151515151515152E-2</v>
      </c>
      <c r="E3" s="11">
        <f>D3</f>
        <v>1.5151515151515152E-2</v>
      </c>
      <c r="F3" s="33">
        <f>STANDARDIZE(A4,$K$5,$K$11)</f>
        <v>-1.0929064207170001</v>
      </c>
      <c r="G3" s="9">
        <f>_xlfn.NORM.S.DIST(F3,C3)</f>
        <v>0.13721744445350648</v>
      </c>
      <c r="H3" s="9"/>
      <c r="I3" s="2"/>
      <c r="J3" s="108" t="s">
        <v>13</v>
      </c>
      <c r="K3" s="38">
        <f>MIN(A:A)</f>
        <v>1</v>
      </c>
      <c r="M3" s="108" t="s">
        <v>33</v>
      </c>
      <c r="N3" s="108" t="s">
        <v>23</v>
      </c>
      <c r="O3" s="108" t="s">
        <v>34</v>
      </c>
    </row>
    <row r="4" spans="1:15" x14ac:dyDescent="0.2">
      <c r="A4" s="2">
        <v>2</v>
      </c>
      <c r="B4" s="11">
        <f>RANK(A4,A:A,)</f>
        <v>31</v>
      </c>
      <c r="C4" s="11">
        <f>SUM(C3+A4)</f>
        <v>4</v>
      </c>
      <c r="D4" s="11">
        <f t="shared" ref="D4:D46" si="0">A4/$K$2</f>
        <v>1.5151515151515152E-2</v>
      </c>
      <c r="E4" s="11">
        <f>SUM(E3+D4)</f>
        <v>3.0303030303030304E-2</v>
      </c>
      <c r="F4" s="33">
        <f t="shared" ref="F4:F46" si="1">STANDARDIZE(A5,$K$5,$K$11)</f>
        <v>-1.0929064207170001</v>
      </c>
      <c r="G4" s="9">
        <f t="shared" ref="G4:G46" si="2">_xlfn.NORM.S.DIST(F4,C4)</f>
        <v>0.13721744445350648</v>
      </c>
      <c r="H4" s="9"/>
      <c r="I4" s="2"/>
      <c r="J4" s="108" t="s">
        <v>14</v>
      </c>
      <c r="K4" s="38">
        <f>MAX(A:A)</f>
        <v>4</v>
      </c>
      <c r="M4" s="7">
        <v>0</v>
      </c>
      <c r="N4" s="7">
        <f>K3</f>
        <v>1</v>
      </c>
      <c r="O4" s="7" t="s">
        <v>35</v>
      </c>
    </row>
    <row r="5" spans="1:15" x14ac:dyDescent="0.2">
      <c r="A5" s="2">
        <v>2</v>
      </c>
      <c r="B5" s="11">
        <f>RANK(A5,A:A,)</f>
        <v>31</v>
      </c>
      <c r="C5" s="11">
        <f t="shared" ref="C5:C46" si="3">SUM(C4+A5)</f>
        <v>6</v>
      </c>
      <c r="D5" s="11">
        <f t="shared" si="0"/>
        <v>1.5151515151515152E-2</v>
      </c>
      <c r="E5" s="11">
        <f t="shared" ref="E5:E46" si="4">SUM(E4+D5)</f>
        <v>4.5454545454545456E-2</v>
      </c>
      <c r="F5" s="33">
        <f t="shared" si="1"/>
        <v>1.0929064207170001</v>
      </c>
      <c r="G5" s="9">
        <f t="shared" si="2"/>
        <v>0.86278255554649352</v>
      </c>
      <c r="H5" s="9"/>
      <c r="I5" s="2"/>
      <c r="J5" s="108" t="s">
        <v>15</v>
      </c>
      <c r="K5" s="38">
        <f>AVERAGE(A:A)</f>
        <v>3</v>
      </c>
      <c r="M5" s="7">
        <v>1</v>
      </c>
      <c r="N5" s="7">
        <f>_xlfn.QUARTILE.EXC(A:A,M5)</f>
        <v>2</v>
      </c>
      <c r="O5" s="7" t="s">
        <v>36</v>
      </c>
    </row>
    <row r="6" spans="1:15" x14ac:dyDescent="0.2">
      <c r="A6" s="2">
        <v>4</v>
      </c>
      <c r="B6" s="11">
        <f>RANK(A6,A:A,)</f>
        <v>1</v>
      </c>
      <c r="C6" s="11">
        <f t="shared" si="3"/>
        <v>10</v>
      </c>
      <c r="D6" s="11">
        <f t="shared" si="0"/>
        <v>3.0303030303030304E-2</v>
      </c>
      <c r="E6" s="11">
        <f t="shared" si="4"/>
        <v>7.575757575757576E-2</v>
      </c>
      <c r="F6" s="33">
        <f t="shared" si="1"/>
        <v>-1.0929064207170001</v>
      </c>
      <c r="G6" s="9">
        <f t="shared" si="2"/>
        <v>0.13721744445350648</v>
      </c>
      <c r="H6" s="9"/>
      <c r="I6" s="2"/>
      <c r="J6" s="108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</row>
    <row r="7" spans="1:15" x14ac:dyDescent="0.2">
      <c r="A7" s="2">
        <v>2</v>
      </c>
      <c r="B7" s="11">
        <f>RANK(A7,A:A,)</f>
        <v>31</v>
      </c>
      <c r="C7" s="11">
        <f t="shared" si="3"/>
        <v>12</v>
      </c>
      <c r="D7" s="11">
        <f t="shared" si="0"/>
        <v>1.5151515151515152E-2</v>
      </c>
      <c r="E7" s="11">
        <f t="shared" si="4"/>
        <v>9.0909090909090912E-2</v>
      </c>
      <c r="F7" s="33">
        <f t="shared" si="1"/>
        <v>-1.0929064207170001</v>
      </c>
      <c r="G7" s="9">
        <f t="shared" si="2"/>
        <v>0.13721744445350648</v>
      </c>
      <c r="H7" s="9"/>
      <c r="I7" s="2"/>
      <c r="J7" s="108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31</v>
      </c>
      <c r="C8" s="11">
        <f t="shared" si="3"/>
        <v>14</v>
      </c>
      <c r="D8" s="11">
        <f t="shared" si="0"/>
        <v>1.5151515151515152E-2</v>
      </c>
      <c r="E8" s="11">
        <f t="shared" si="4"/>
        <v>0.10606060606060606</v>
      </c>
      <c r="F8" s="33">
        <f t="shared" si="1"/>
        <v>0</v>
      </c>
      <c r="G8" s="9">
        <f t="shared" si="2"/>
        <v>0.5</v>
      </c>
      <c r="H8" s="9"/>
      <c r="I8" s="2"/>
      <c r="J8" s="108" t="s">
        <v>18</v>
      </c>
      <c r="K8" s="38">
        <f>K4-K3</f>
        <v>3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3</v>
      </c>
      <c r="B9" s="11">
        <f>RANK(A9,A:A,)</f>
        <v>17</v>
      </c>
      <c r="C9" s="11">
        <f t="shared" si="3"/>
        <v>17</v>
      </c>
      <c r="D9" s="11">
        <f t="shared" si="0"/>
        <v>2.2727272727272728E-2</v>
      </c>
      <c r="E9" s="11">
        <f t="shared" si="4"/>
        <v>0.12878787878787878</v>
      </c>
      <c r="F9" s="33">
        <f t="shared" si="1"/>
        <v>1.0929064207170001</v>
      </c>
      <c r="G9" s="9">
        <f t="shared" si="2"/>
        <v>0.86278255554649352</v>
      </c>
      <c r="H9" s="9"/>
      <c r="I9" s="2"/>
      <c r="J9" s="108" t="s">
        <v>19</v>
      </c>
      <c r="K9" s="38">
        <f>(K3+K4)/2</f>
        <v>2.5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21</v>
      </c>
      <c r="D10" s="11">
        <f t="shared" si="0"/>
        <v>3.0303030303030304E-2</v>
      </c>
      <c r="E10" s="11">
        <f t="shared" si="4"/>
        <v>0.15909090909090909</v>
      </c>
      <c r="F10" s="33">
        <f t="shared" si="1"/>
        <v>1.0929064207170001</v>
      </c>
      <c r="G10" s="9">
        <f t="shared" si="2"/>
        <v>0.86278255554649352</v>
      </c>
      <c r="H10" s="9"/>
      <c r="I10" s="2"/>
      <c r="J10" s="108" t="s">
        <v>20</v>
      </c>
      <c r="K10" s="38">
        <f>VAR(A:A)</f>
        <v>0.83720930232558144</v>
      </c>
      <c r="M10" s="116" t="s">
        <v>43</v>
      </c>
      <c r="N10" s="116"/>
      <c r="O10" s="116"/>
    </row>
    <row r="11" spans="1:15" x14ac:dyDescent="0.2">
      <c r="A11" s="2">
        <v>4</v>
      </c>
      <c r="B11" s="11">
        <f>RANK(A11,A:A,)</f>
        <v>1</v>
      </c>
      <c r="C11" s="11">
        <f t="shared" si="3"/>
        <v>25</v>
      </c>
      <c r="D11" s="11">
        <f t="shared" si="0"/>
        <v>3.0303030303030304E-2</v>
      </c>
      <c r="E11" s="11">
        <f t="shared" si="4"/>
        <v>0.18939393939393939</v>
      </c>
      <c r="F11" s="33">
        <f t="shared" si="1"/>
        <v>0</v>
      </c>
      <c r="G11" s="9">
        <f t="shared" si="2"/>
        <v>0.5</v>
      </c>
      <c r="H11" s="9"/>
      <c r="I11" s="2"/>
      <c r="J11" s="108" t="s">
        <v>11</v>
      </c>
      <c r="K11" s="38">
        <f>STDEV(A:A)</f>
        <v>0.914991421995628</v>
      </c>
      <c r="M11" s="108" t="s">
        <v>21</v>
      </c>
      <c r="N11" s="108" t="s">
        <v>22</v>
      </c>
      <c r="O11" s="108" t="s">
        <v>23</v>
      </c>
    </row>
    <row r="12" spans="1:15" x14ac:dyDescent="0.2">
      <c r="A12" s="2">
        <v>3</v>
      </c>
      <c r="B12" s="11">
        <f>RANK(A12,A:A,)</f>
        <v>17</v>
      </c>
      <c r="C12" s="11">
        <f t="shared" si="3"/>
        <v>28</v>
      </c>
      <c r="D12" s="11">
        <f t="shared" si="0"/>
        <v>2.2727272727272728E-2</v>
      </c>
      <c r="E12" s="11">
        <f t="shared" si="4"/>
        <v>0.21212121212121213</v>
      </c>
      <c r="F12" s="33">
        <f t="shared" si="1"/>
        <v>0</v>
      </c>
      <c r="G12" s="9">
        <f t="shared" si="2"/>
        <v>0.5</v>
      </c>
      <c r="H12" s="9"/>
      <c r="I12" s="2"/>
      <c r="J12" s="108" t="s">
        <v>40</v>
      </c>
      <c r="K12" s="38">
        <f>(K11*K5)*100</f>
        <v>274.49742659868843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3</v>
      </c>
      <c r="B13" s="11">
        <f>RANK(A13,A:A,)</f>
        <v>17</v>
      </c>
      <c r="C13" s="11">
        <f t="shared" si="3"/>
        <v>31</v>
      </c>
      <c r="D13" s="11">
        <f t="shared" si="0"/>
        <v>2.2727272727272728E-2</v>
      </c>
      <c r="E13" s="11">
        <f t="shared" si="4"/>
        <v>0.23484848484848486</v>
      </c>
      <c r="F13" s="33">
        <f t="shared" si="1"/>
        <v>0</v>
      </c>
      <c r="G13" s="9">
        <f t="shared" si="2"/>
        <v>0.5</v>
      </c>
      <c r="H13" s="9"/>
      <c r="I13" s="2"/>
      <c r="J13" s="108" t="s">
        <v>41</v>
      </c>
      <c r="K13" s="39">
        <f>SKEW(A:A)</f>
        <v>-0.38164986120276195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3</v>
      </c>
      <c r="B14" s="11">
        <f>RANK(A14,A:A,)</f>
        <v>17</v>
      </c>
      <c r="C14" s="11">
        <f t="shared" si="3"/>
        <v>34</v>
      </c>
      <c r="D14" s="11">
        <f t="shared" si="0"/>
        <v>2.2727272727272728E-2</v>
      </c>
      <c r="E14" s="11">
        <f t="shared" si="4"/>
        <v>0.25757575757575757</v>
      </c>
      <c r="F14" s="33">
        <f t="shared" si="1"/>
        <v>1.0929064207170001</v>
      </c>
      <c r="G14" s="9">
        <f t="shared" si="2"/>
        <v>0.86278255554649352</v>
      </c>
      <c r="H14" s="9"/>
      <c r="I14" s="2"/>
      <c r="J14" s="108" t="s">
        <v>42</v>
      </c>
      <c r="K14" s="38">
        <f>KURT(A:A)</f>
        <v>-0.93224932249322556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38</v>
      </c>
      <c r="D15" s="11">
        <f t="shared" si="0"/>
        <v>3.0303030303030304E-2</v>
      </c>
      <c r="E15" s="11">
        <f t="shared" si="4"/>
        <v>0.28787878787878785</v>
      </c>
      <c r="F15" s="33">
        <f t="shared" si="1"/>
        <v>1.0929064207170001</v>
      </c>
      <c r="G15" s="9">
        <f t="shared" si="2"/>
        <v>0.86278255554649352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42</v>
      </c>
      <c r="D16" s="11">
        <f t="shared" si="0"/>
        <v>3.0303030303030304E-2</v>
      </c>
      <c r="E16" s="11">
        <f t="shared" si="4"/>
        <v>0.31818181818181812</v>
      </c>
      <c r="F16" s="33">
        <f t="shared" si="1"/>
        <v>1.0929064207170001</v>
      </c>
      <c r="G16" s="9">
        <f t="shared" si="2"/>
        <v>0.86278255554649352</v>
      </c>
      <c r="H16" s="9"/>
      <c r="I16" s="2" t="s">
        <v>56</v>
      </c>
      <c r="J16" s="109" t="s">
        <v>82</v>
      </c>
      <c r="K16" s="110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46</v>
      </c>
      <c r="D17" s="11">
        <f t="shared" si="0"/>
        <v>3.0303030303030304E-2</v>
      </c>
      <c r="E17" s="11">
        <f t="shared" si="4"/>
        <v>0.3484848484848484</v>
      </c>
      <c r="F17" s="33">
        <f t="shared" si="1"/>
        <v>1.0929064207170001</v>
      </c>
      <c r="G17" s="9">
        <f t="shared" si="2"/>
        <v>0.86278255554649352</v>
      </c>
      <c r="H17" s="9"/>
      <c r="I17" s="2">
        <v>0</v>
      </c>
      <c r="J17" s="108" t="s">
        <v>50</v>
      </c>
      <c r="K17" s="108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4</v>
      </c>
      <c r="B18" s="11">
        <f>RANK(A18,A:A,)</f>
        <v>1</v>
      </c>
      <c r="C18" s="11">
        <f t="shared" si="3"/>
        <v>50</v>
      </c>
      <c r="D18" s="11">
        <f t="shared" si="0"/>
        <v>3.0303030303030304E-2</v>
      </c>
      <c r="E18" s="11">
        <f t="shared" si="4"/>
        <v>0.37878787878787867</v>
      </c>
      <c r="F18" s="33">
        <f t="shared" si="1"/>
        <v>-1.0929064207170001</v>
      </c>
      <c r="G18" s="9">
        <f t="shared" si="2"/>
        <v>0.13721744445350648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2</v>
      </c>
    </row>
    <row r="19" spans="1:15" x14ac:dyDescent="0.2">
      <c r="A19" s="2">
        <v>2</v>
      </c>
      <c r="B19" s="11">
        <f>RANK(A19,A:A,)</f>
        <v>31</v>
      </c>
      <c r="C19" s="11">
        <f t="shared" si="3"/>
        <v>52</v>
      </c>
      <c r="D19" s="11">
        <f t="shared" si="0"/>
        <v>1.5151515151515152E-2</v>
      </c>
      <c r="E19" s="11">
        <f t="shared" si="4"/>
        <v>0.39393939393939381</v>
      </c>
      <c r="F19" s="33">
        <f t="shared" si="1"/>
        <v>0</v>
      </c>
      <c r="G19" s="9">
        <f t="shared" si="2"/>
        <v>0.5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2">
        <v>3</v>
      </c>
      <c r="B20" s="11">
        <f>RANK(A20,A:A,)</f>
        <v>17</v>
      </c>
      <c r="C20" s="11">
        <f t="shared" si="3"/>
        <v>55</v>
      </c>
      <c r="D20" s="11">
        <f t="shared" si="0"/>
        <v>2.2727272727272728E-2</v>
      </c>
      <c r="E20" s="11">
        <f t="shared" si="4"/>
        <v>0.41666666666666652</v>
      </c>
      <c r="F20" s="33">
        <f t="shared" si="1"/>
        <v>0</v>
      </c>
      <c r="G20" s="9">
        <f t="shared" si="2"/>
        <v>0.5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3</v>
      </c>
      <c r="B21" s="11">
        <f>RANK(A21,A:A,)</f>
        <v>17</v>
      </c>
      <c r="C21" s="11">
        <f t="shared" si="3"/>
        <v>58</v>
      </c>
      <c r="D21" s="11">
        <f t="shared" si="0"/>
        <v>2.2727272727272728E-2</v>
      </c>
      <c r="E21" s="11">
        <f t="shared" si="4"/>
        <v>0.43939393939393923</v>
      </c>
      <c r="F21" s="33">
        <f t="shared" si="1"/>
        <v>0</v>
      </c>
      <c r="G21" s="9">
        <f t="shared" si="2"/>
        <v>0.5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3</v>
      </c>
      <c r="B22" s="11">
        <f>RANK(A22,A:A,)</f>
        <v>17</v>
      </c>
      <c r="C22" s="11">
        <f t="shared" si="3"/>
        <v>61</v>
      </c>
      <c r="D22" s="11">
        <f t="shared" si="0"/>
        <v>2.2727272727272728E-2</v>
      </c>
      <c r="E22" s="11">
        <f t="shared" si="4"/>
        <v>0.46212121212121193</v>
      </c>
      <c r="F22" s="33">
        <f t="shared" si="1"/>
        <v>1.0929064207170001</v>
      </c>
      <c r="G22" s="9">
        <f t="shared" si="2"/>
        <v>0.86278255554649352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4</v>
      </c>
      <c r="B23" s="11">
        <f>RANK(A23,A:A,)</f>
        <v>1</v>
      </c>
      <c r="C23" s="11">
        <f t="shared" si="3"/>
        <v>65</v>
      </c>
      <c r="D23" s="11">
        <f t="shared" si="0"/>
        <v>3.0303030303030304E-2</v>
      </c>
      <c r="E23" s="11">
        <f t="shared" si="4"/>
        <v>0.49242424242424221</v>
      </c>
      <c r="F23" s="33">
        <f t="shared" si="1"/>
        <v>1.0929064207170001</v>
      </c>
      <c r="G23" s="9">
        <f t="shared" si="2"/>
        <v>0.86278255554649352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69</v>
      </c>
      <c r="D24" s="11">
        <f t="shared" si="0"/>
        <v>3.0303030303030304E-2</v>
      </c>
      <c r="E24" s="11">
        <f t="shared" si="4"/>
        <v>0.52272727272727249</v>
      </c>
      <c r="F24" s="33">
        <f t="shared" si="1"/>
        <v>-2.1858128414340001</v>
      </c>
      <c r="G24" s="9">
        <f t="shared" si="2"/>
        <v>1.4414650442169339E-2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43</v>
      </c>
      <c r="C25" s="11">
        <f t="shared" si="3"/>
        <v>70</v>
      </c>
      <c r="D25" s="11">
        <f t="shared" si="0"/>
        <v>7.575757575757576E-3</v>
      </c>
      <c r="E25" s="11">
        <f t="shared" si="4"/>
        <v>0.53030303030303005</v>
      </c>
      <c r="F25" s="33">
        <f t="shared" si="1"/>
        <v>0</v>
      </c>
      <c r="G25" s="9">
        <f t="shared" si="2"/>
        <v>0.5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17</v>
      </c>
      <c r="C26" s="11">
        <f t="shared" si="3"/>
        <v>73</v>
      </c>
      <c r="D26" s="11">
        <f t="shared" si="0"/>
        <v>2.2727272727272728E-2</v>
      </c>
      <c r="E26" s="11">
        <f t="shared" si="4"/>
        <v>0.55303030303030276</v>
      </c>
      <c r="F26" s="33">
        <f t="shared" si="1"/>
        <v>0</v>
      </c>
      <c r="G26" s="9">
        <f t="shared" si="2"/>
        <v>0.5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17</v>
      </c>
      <c r="C27" s="11">
        <f t="shared" si="3"/>
        <v>76</v>
      </c>
      <c r="D27" s="11">
        <f t="shared" si="0"/>
        <v>2.2727272727272728E-2</v>
      </c>
      <c r="E27" s="11">
        <f t="shared" si="4"/>
        <v>0.57575757575757547</v>
      </c>
      <c r="F27" s="33">
        <f t="shared" si="1"/>
        <v>-1.0929064207170001</v>
      </c>
      <c r="G27" s="9">
        <f t="shared" si="2"/>
        <v>0.13721744445350648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2</v>
      </c>
      <c r="B28" s="11">
        <f>RANK(A28,A:A,)</f>
        <v>31</v>
      </c>
      <c r="C28" s="11">
        <f t="shared" si="3"/>
        <v>78</v>
      </c>
      <c r="D28" s="11">
        <f t="shared" si="0"/>
        <v>1.5151515151515152E-2</v>
      </c>
      <c r="E28" s="11">
        <f t="shared" si="4"/>
        <v>0.59090909090909061</v>
      </c>
      <c r="F28" s="33">
        <f t="shared" si="1"/>
        <v>-1.0929064207170001</v>
      </c>
      <c r="G28" s="9">
        <f t="shared" si="2"/>
        <v>0.13721744445350648</v>
      </c>
      <c r="H28" s="9"/>
      <c r="I28" s="2"/>
      <c r="J28" s="22" t="s">
        <v>44</v>
      </c>
      <c r="K28" s="22">
        <v>0</v>
      </c>
    </row>
    <row r="29" spans="1:15" x14ac:dyDescent="0.2">
      <c r="A29" s="2">
        <v>2</v>
      </c>
      <c r="B29" s="11">
        <f>RANK(A29,A:A,)</f>
        <v>31</v>
      </c>
      <c r="C29" s="11">
        <f t="shared" si="3"/>
        <v>80</v>
      </c>
      <c r="D29" s="11">
        <f t="shared" si="0"/>
        <v>1.5151515151515152E-2</v>
      </c>
      <c r="E29" s="11">
        <f t="shared" si="4"/>
        <v>0.60606060606060574</v>
      </c>
      <c r="F29" s="33">
        <f t="shared" si="1"/>
        <v>1.0929064207170001</v>
      </c>
      <c r="G29" s="9">
        <f t="shared" si="2"/>
        <v>0.86278255554649352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84</v>
      </c>
      <c r="D30" s="11">
        <f t="shared" si="0"/>
        <v>3.0303030303030304E-2</v>
      </c>
      <c r="E30" s="11">
        <f t="shared" si="4"/>
        <v>0.63636363636363602</v>
      </c>
      <c r="F30" s="33">
        <f t="shared" si="1"/>
        <v>1.0929064207170001</v>
      </c>
      <c r="G30" s="9">
        <f t="shared" si="2"/>
        <v>0.86278255554649352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88</v>
      </c>
      <c r="D31" s="11">
        <f t="shared" si="0"/>
        <v>3.0303030303030304E-2</v>
      </c>
      <c r="E31" s="11">
        <f t="shared" si="4"/>
        <v>0.6666666666666663</v>
      </c>
      <c r="F31" s="33">
        <f t="shared" si="1"/>
        <v>0</v>
      </c>
      <c r="G31" s="9">
        <f t="shared" si="2"/>
        <v>0.5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17</v>
      </c>
      <c r="C32" s="11">
        <f t="shared" si="3"/>
        <v>91</v>
      </c>
      <c r="D32" s="11">
        <f t="shared" si="0"/>
        <v>2.2727272727272728E-2</v>
      </c>
      <c r="E32" s="11">
        <f t="shared" si="4"/>
        <v>0.689393939393939</v>
      </c>
      <c r="F32" s="33">
        <f t="shared" si="1"/>
        <v>-1.0929064207170001</v>
      </c>
      <c r="G32" s="9">
        <f t="shared" si="2"/>
        <v>0.13721744445350648</v>
      </c>
      <c r="H32" s="9"/>
      <c r="I32" s="2"/>
      <c r="J32" s="15"/>
      <c r="K32" s="15"/>
    </row>
    <row r="33" spans="1:11" ht="18" customHeight="1" x14ac:dyDescent="0.2">
      <c r="A33" s="2">
        <v>2</v>
      </c>
      <c r="B33" s="11">
        <f>RANK(A33,A:A,)</f>
        <v>31</v>
      </c>
      <c r="C33" s="11">
        <f t="shared" si="3"/>
        <v>93</v>
      </c>
      <c r="D33" s="11">
        <f t="shared" si="0"/>
        <v>1.5151515151515152E-2</v>
      </c>
      <c r="E33" s="11">
        <f t="shared" si="4"/>
        <v>0.70454545454545414</v>
      </c>
      <c r="F33" s="33">
        <f t="shared" si="1"/>
        <v>0</v>
      </c>
      <c r="G33" s="9">
        <f t="shared" si="2"/>
        <v>0.5</v>
      </c>
      <c r="H33" s="9"/>
      <c r="I33" s="2">
        <f>C46/10</f>
        <v>13.2</v>
      </c>
      <c r="J33" s="111" t="s">
        <v>81</v>
      </c>
      <c r="K33" s="112"/>
    </row>
    <row r="34" spans="1:11" x14ac:dyDescent="0.2">
      <c r="A34" s="2">
        <v>3</v>
      </c>
      <c r="B34" s="11">
        <f>RANK(A34,A:A,)</f>
        <v>17</v>
      </c>
      <c r="C34" s="11">
        <f t="shared" si="3"/>
        <v>96</v>
      </c>
      <c r="D34" s="11">
        <f t="shared" si="0"/>
        <v>2.2727272727272728E-2</v>
      </c>
      <c r="E34" s="11">
        <f t="shared" si="4"/>
        <v>0.72727272727272685</v>
      </c>
      <c r="F34" s="33">
        <f t="shared" si="1"/>
        <v>1.0929064207170001</v>
      </c>
      <c r="G34" s="9">
        <f t="shared" si="2"/>
        <v>0.86278255554649352</v>
      </c>
      <c r="H34" s="9"/>
      <c r="I34" s="2">
        <v>0</v>
      </c>
      <c r="J34" s="108" t="s">
        <v>50</v>
      </c>
      <c r="K34" s="113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100</v>
      </c>
      <c r="D35" s="11">
        <f t="shared" si="0"/>
        <v>3.0303030303030304E-2</v>
      </c>
      <c r="E35" s="11">
        <f t="shared" si="4"/>
        <v>0.75757575757575712</v>
      </c>
      <c r="F35" s="33">
        <f t="shared" si="1"/>
        <v>1.0929064207170001</v>
      </c>
      <c r="G35" s="9">
        <f t="shared" si="2"/>
        <v>0.86278255554649352</v>
      </c>
      <c r="H35" s="9"/>
      <c r="I35" s="2">
        <f>I34+$I$33</f>
        <v>13.2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104</v>
      </c>
      <c r="D36" s="11">
        <f t="shared" si="0"/>
        <v>3.0303030303030304E-2</v>
      </c>
      <c r="E36" s="11">
        <f t="shared" si="4"/>
        <v>0.7878787878787874</v>
      </c>
      <c r="F36" s="33">
        <f t="shared" si="1"/>
        <v>1.0929064207170001</v>
      </c>
      <c r="G36" s="9">
        <f t="shared" si="2"/>
        <v>0.86278255554649352</v>
      </c>
      <c r="H36" s="9"/>
      <c r="I36" s="2">
        <f t="shared" ref="I36:I44" si="5">I35+$I$33</f>
        <v>26.4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108</v>
      </c>
      <c r="D37" s="11">
        <f t="shared" si="0"/>
        <v>3.0303030303030304E-2</v>
      </c>
      <c r="E37" s="11">
        <f t="shared" si="4"/>
        <v>0.81818181818181768</v>
      </c>
      <c r="F37" s="33">
        <f t="shared" si="1"/>
        <v>0</v>
      </c>
      <c r="G37" s="9">
        <f t="shared" si="2"/>
        <v>0.5</v>
      </c>
      <c r="H37" s="9"/>
      <c r="I37" s="2">
        <f t="shared" si="5"/>
        <v>39.599999999999994</v>
      </c>
      <c r="J37" s="28">
        <v>40.5</v>
      </c>
      <c r="K37" s="18">
        <v>3</v>
      </c>
    </row>
    <row r="38" spans="1:11" x14ac:dyDescent="0.2">
      <c r="A38" s="2">
        <v>3</v>
      </c>
      <c r="B38" s="11">
        <f>RANK(A38,A:A,)</f>
        <v>17</v>
      </c>
      <c r="C38" s="11">
        <f t="shared" si="3"/>
        <v>111</v>
      </c>
      <c r="D38" s="11">
        <f t="shared" si="0"/>
        <v>2.2727272727272728E-2</v>
      </c>
      <c r="E38" s="11">
        <f t="shared" si="4"/>
        <v>0.84090909090909038</v>
      </c>
      <c r="F38" s="33">
        <f t="shared" si="1"/>
        <v>1.0929064207170001</v>
      </c>
      <c r="G38" s="9">
        <f t="shared" si="2"/>
        <v>0.86278255554649352</v>
      </c>
      <c r="H38" s="9"/>
      <c r="I38" s="2">
        <f t="shared" si="5"/>
        <v>52.8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115</v>
      </c>
      <c r="D39" s="11">
        <f t="shared" si="0"/>
        <v>3.0303030303030304E-2</v>
      </c>
      <c r="E39" s="11">
        <f t="shared" si="4"/>
        <v>0.87121212121212066</v>
      </c>
      <c r="F39" s="33">
        <f t="shared" si="1"/>
        <v>-1.0929064207170001</v>
      </c>
      <c r="G39" s="9">
        <f t="shared" si="2"/>
        <v>0.13721744445350648</v>
      </c>
      <c r="H39" s="9"/>
      <c r="I39" s="2">
        <f t="shared" si="5"/>
        <v>66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31</v>
      </c>
      <c r="C40" s="11">
        <f t="shared" si="3"/>
        <v>117</v>
      </c>
      <c r="D40" s="11">
        <f t="shared" si="0"/>
        <v>1.5151515151515152E-2</v>
      </c>
      <c r="E40" s="11">
        <f t="shared" si="4"/>
        <v>0.8863636363636358</v>
      </c>
      <c r="F40" s="33">
        <f t="shared" si="1"/>
        <v>0</v>
      </c>
      <c r="G40" s="9">
        <f t="shared" si="2"/>
        <v>0.5</v>
      </c>
      <c r="H40" s="9"/>
      <c r="I40" s="2">
        <f t="shared" si="5"/>
        <v>79.2</v>
      </c>
      <c r="J40" s="28">
        <v>81</v>
      </c>
      <c r="K40" s="18">
        <v>6</v>
      </c>
    </row>
    <row r="41" spans="1:11" x14ac:dyDescent="0.2">
      <c r="A41" s="2">
        <v>3</v>
      </c>
      <c r="B41" s="11">
        <f>RANK(A41,A:A,)</f>
        <v>17</v>
      </c>
      <c r="C41" s="11">
        <f t="shared" si="3"/>
        <v>120</v>
      </c>
      <c r="D41" s="11">
        <f t="shared" si="0"/>
        <v>2.2727272727272728E-2</v>
      </c>
      <c r="E41" s="11">
        <f t="shared" si="4"/>
        <v>0.90909090909090851</v>
      </c>
      <c r="F41" s="33">
        <f t="shared" si="1"/>
        <v>1.0929064207170001</v>
      </c>
      <c r="G41" s="9">
        <f t="shared" si="2"/>
        <v>0.86278255554649352</v>
      </c>
      <c r="H41" s="9"/>
      <c r="I41" s="2">
        <f t="shared" si="5"/>
        <v>92.4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124</v>
      </c>
      <c r="D42" s="11">
        <f t="shared" si="0"/>
        <v>3.0303030303030304E-2</v>
      </c>
      <c r="E42" s="11">
        <f t="shared" si="4"/>
        <v>0.93939393939393878</v>
      </c>
      <c r="F42" s="33">
        <f t="shared" si="1"/>
        <v>-2.1858128414340001</v>
      </c>
      <c r="G42" s="9">
        <f t="shared" si="2"/>
        <v>1.4414650442169339E-2</v>
      </c>
      <c r="H42" s="9"/>
      <c r="I42" s="2">
        <f t="shared" si="5"/>
        <v>105.60000000000001</v>
      </c>
      <c r="J42" s="28">
        <v>108</v>
      </c>
      <c r="K42" s="18">
        <v>3</v>
      </c>
    </row>
    <row r="43" spans="1:11" x14ac:dyDescent="0.2">
      <c r="A43" s="2">
        <v>1</v>
      </c>
      <c r="B43" s="11">
        <f>RANK(A43,A:A,)</f>
        <v>43</v>
      </c>
      <c r="C43" s="11">
        <f t="shared" si="3"/>
        <v>125</v>
      </c>
      <c r="D43" s="11">
        <f t="shared" si="0"/>
        <v>7.575757575757576E-3</v>
      </c>
      <c r="E43" s="11">
        <f t="shared" si="4"/>
        <v>0.94696969696969635</v>
      </c>
      <c r="F43" s="33">
        <f t="shared" si="1"/>
        <v>-1.0929064207170001</v>
      </c>
      <c r="G43" s="9">
        <f t="shared" si="2"/>
        <v>0.13721744445350648</v>
      </c>
      <c r="H43" s="9"/>
      <c r="I43" s="2">
        <f t="shared" si="5"/>
        <v>118.80000000000001</v>
      </c>
      <c r="J43" s="28">
        <v>121.5</v>
      </c>
      <c r="K43" s="18">
        <v>4</v>
      </c>
    </row>
    <row r="44" spans="1:11" x14ac:dyDescent="0.2">
      <c r="A44" s="2">
        <v>2</v>
      </c>
      <c r="B44" s="11">
        <f>RANK(A44,A:A,)</f>
        <v>31</v>
      </c>
      <c r="C44" s="11">
        <f t="shared" si="3"/>
        <v>127</v>
      </c>
      <c r="D44" s="11">
        <f t="shared" si="0"/>
        <v>1.5151515151515152E-2</v>
      </c>
      <c r="E44" s="11">
        <f t="shared" si="4"/>
        <v>0.96212121212121149</v>
      </c>
      <c r="F44" s="33">
        <f t="shared" si="1"/>
        <v>0</v>
      </c>
      <c r="G44" s="9">
        <f t="shared" si="2"/>
        <v>0.5</v>
      </c>
      <c r="H44" s="9"/>
      <c r="I44" s="2">
        <f t="shared" si="5"/>
        <v>132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17</v>
      </c>
      <c r="C45" s="11">
        <f t="shared" si="3"/>
        <v>130</v>
      </c>
      <c r="D45" s="11">
        <f t="shared" si="0"/>
        <v>2.2727272727272728E-2</v>
      </c>
      <c r="E45" s="11">
        <f t="shared" si="4"/>
        <v>0.9848484848484842</v>
      </c>
      <c r="F45" s="33">
        <f t="shared" si="1"/>
        <v>-1.0929064207170001</v>
      </c>
      <c r="G45" s="9">
        <f t="shared" si="2"/>
        <v>0.13721744445350648</v>
      </c>
      <c r="H45" s="9"/>
      <c r="I45" s="2"/>
      <c r="J45" s="22" t="s">
        <v>44</v>
      </c>
      <c r="K45" s="23">
        <v>0</v>
      </c>
    </row>
    <row r="46" spans="1:11" x14ac:dyDescent="0.2">
      <c r="A46" s="2">
        <v>2</v>
      </c>
      <c r="B46" s="36">
        <f>RANK(A46,A:A,)</f>
        <v>31</v>
      </c>
      <c r="C46" s="36">
        <f t="shared" si="3"/>
        <v>132</v>
      </c>
      <c r="D46" s="36">
        <f t="shared" si="0"/>
        <v>1.5151515151515152E-2</v>
      </c>
      <c r="E46" s="36">
        <f t="shared" si="4"/>
        <v>0.99999999999999933</v>
      </c>
      <c r="F46" s="33">
        <f t="shared" si="1"/>
        <v>-3.2787192621510002</v>
      </c>
      <c r="G46" s="9">
        <f t="shared" si="2"/>
        <v>5.2139659545042544E-4</v>
      </c>
      <c r="H46" s="9"/>
      <c r="I46" s="2"/>
      <c r="J46" s="10"/>
      <c r="K46" s="10"/>
    </row>
    <row r="47" spans="1:11" ht="15" customHeight="1" x14ac:dyDescent="0.2">
      <c r="I47" s="42"/>
      <c r="J47" s="114" t="s">
        <v>80</v>
      </c>
      <c r="K47" s="115"/>
    </row>
    <row r="48" spans="1:11" x14ac:dyDescent="0.2">
      <c r="I48" s="42">
        <v>-3</v>
      </c>
      <c r="J48" s="108" t="s">
        <v>50</v>
      </c>
      <c r="K48" s="108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D193-9CD1-6343-8991-A71138389617}">
  <sheetPr codeName="Sheet28">
    <tabColor rgb="FF00B0F0"/>
  </sheetPr>
  <dimension ref="A1:I45"/>
  <sheetViews>
    <sheetView workbookViewId="0">
      <selection activeCell="C51" sqref="C51"/>
    </sheetView>
  </sheetViews>
  <sheetFormatPr baseColWidth="10" defaultColWidth="9.1640625" defaultRowHeight="15" x14ac:dyDescent="0.2"/>
  <cols>
    <col min="1" max="1" width="3.83203125" style="160" bestFit="1" customWidth="1"/>
    <col min="2" max="4" width="9.1640625" style="141"/>
    <col min="5" max="5" width="14.1640625" style="141" customWidth="1"/>
    <col min="6" max="6" width="11.1640625" style="141" customWidth="1"/>
    <col min="7" max="16384" width="9.1640625" style="141"/>
  </cols>
  <sheetData>
    <row r="1" spans="1:9" x14ac:dyDescent="0.2">
      <c r="A1" s="105" t="s">
        <v>3</v>
      </c>
    </row>
    <row r="2" spans="1:9" x14ac:dyDescent="0.2">
      <c r="A2" s="2">
        <v>1</v>
      </c>
      <c r="B2" s="141">
        <f>(COUNTIF($A$2:$A$45,$A2)-1)*0.025+1</f>
        <v>1.0249999999999999</v>
      </c>
      <c r="C2" s="141" t="s">
        <v>86</v>
      </c>
      <c r="F2" s="142"/>
      <c r="G2" s="143" t="s">
        <v>87</v>
      </c>
      <c r="H2" s="144"/>
      <c r="I2" s="145"/>
    </row>
    <row r="3" spans="1:9" x14ac:dyDescent="0.2">
      <c r="A3" s="2">
        <v>1</v>
      </c>
      <c r="B3" s="141">
        <f>(COUNTIF($A$2:$A$45,$A3)-1)*0.025+1-(COUNTIF($A$2:$A2,$A3)*0.025)</f>
        <v>0.99999999999999989</v>
      </c>
      <c r="C3" s="141">
        <f>AVERAGE(A:A)</f>
        <v>3</v>
      </c>
      <c r="D3" s="141">
        <v>0.95</v>
      </c>
      <c r="F3" s="146"/>
      <c r="G3" s="147" t="s">
        <v>88</v>
      </c>
      <c r="H3" s="148">
        <f>(COUNT(A:A)+1)/4</f>
        <v>11.25</v>
      </c>
      <c r="I3" s="149"/>
    </row>
    <row r="4" spans="1:9" x14ac:dyDescent="0.2">
      <c r="A4" s="2">
        <v>2</v>
      </c>
      <c r="B4" s="141">
        <f>(COUNTIF($A$2:$A$45,$A4)-1)*0.025+1-(COUNTIF($A$2:$A3,$A4)*0.025)</f>
        <v>1.2749999999999999</v>
      </c>
      <c r="C4" s="141">
        <f>AVERAGE(A:A)</f>
        <v>3</v>
      </c>
      <c r="D4" s="141">
        <v>0.7</v>
      </c>
      <c r="F4" s="146"/>
      <c r="G4" s="147"/>
      <c r="H4" s="150" t="str">
        <f>IF(H3=INT(H3),"Rule 1 applies", IF(H3=CEILING(H3,0.5),"Rule 2 applies", "Rule 3 applies"))</f>
        <v>Rule 3 applies</v>
      </c>
      <c r="I4" s="151"/>
    </row>
    <row r="5" spans="1:9" x14ac:dyDescent="0.2">
      <c r="A5" s="2">
        <v>2</v>
      </c>
      <c r="B5" s="141">
        <f>(COUNTIF($A$2:$A$45,$A5)-1)*0.025+1-(COUNTIF($A$2:$A4,$A5)*0.025)</f>
        <v>1.25</v>
      </c>
      <c r="C5" s="141" t="s">
        <v>89</v>
      </c>
      <c r="F5" s="146"/>
      <c r="G5" s="147" t="str">
        <f>IF(H4="Rule 2 applies", "average these ranks:", "use rank:")</f>
        <v>use rank:</v>
      </c>
      <c r="H5" s="148">
        <f>IF(H4="Rule 2 applies", FLOOR(H3,1), ROUND(H3,0))</f>
        <v>11</v>
      </c>
      <c r="I5" s="152" t="str">
        <f>IF(H4="Rule 2 applies", CEILING(H3,1), "")</f>
        <v/>
      </c>
    </row>
    <row r="6" spans="1:9" x14ac:dyDescent="0.2">
      <c r="A6" s="2">
        <v>2</v>
      </c>
      <c r="B6" s="141">
        <f>(COUNTIF($A$2:$A$45,$A6)-1)*0.025+1-(COUNTIF($A$2:$A5,$A6)*0.025)</f>
        <v>1.2249999999999999</v>
      </c>
      <c r="C6" s="141">
        <f>MEDIAN(A:A)</f>
        <v>3</v>
      </c>
      <c r="D6" s="141">
        <v>0.95</v>
      </c>
      <c r="F6" s="146"/>
      <c r="G6" s="147" t="str">
        <f>IF(H4="Rule 2 applies", "average these values:", "value of rank:")</f>
        <v>value of rank:</v>
      </c>
      <c r="H6" s="153">
        <f>SMALL(A:A,H5)</f>
        <v>2</v>
      </c>
      <c r="I6" s="152" t="str">
        <f>IF(H4="Rule 2 applies", SMALL(A:A,I5), "")</f>
        <v/>
      </c>
    </row>
    <row r="7" spans="1:9" x14ac:dyDescent="0.2">
      <c r="A7" s="2">
        <v>2</v>
      </c>
      <c r="B7" s="141">
        <f>(COUNTIF($A$2:$A$45,$A7)-1)*0.025+1-(COUNTIF($A$2:$A6,$A7)*0.025)</f>
        <v>1.2</v>
      </c>
      <c r="C7" s="141">
        <f>MEDIAN(A:A)</f>
        <v>3</v>
      </c>
      <c r="D7" s="141">
        <v>0.7</v>
      </c>
      <c r="F7" s="154"/>
      <c r="G7" s="155" t="s">
        <v>90</v>
      </c>
      <c r="H7" s="155">
        <f>IF(H4="Rule 2 applies",(H6+I6)/2,H6)</f>
        <v>2</v>
      </c>
      <c r="I7" s="156"/>
    </row>
    <row r="8" spans="1:9" x14ac:dyDescent="0.2">
      <c r="A8" s="2">
        <v>2</v>
      </c>
      <c r="B8" s="141">
        <f>(COUNTIF($A$2:$A$45,$A8)-1)*0.025+1-(COUNTIF($A$2:$A7,$A8)*0.025)</f>
        <v>1.1749999999999998</v>
      </c>
      <c r="C8" s="157" t="s">
        <v>91</v>
      </c>
      <c r="F8" s="146"/>
      <c r="G8" s="147" t="s">
        <v>92</v>
      </c>
      <c r="H8" s="148">
        <f>(3*(COUNT(A:A)+1))/4</f>
        <v>33.75</v>
      </c>
      <c r="I8" s="149"/>
    </row>
    <row r="9" spans="1:9" x14ac:dyDescent="0.2">
      <c r="A9" s="2">
        <v>2</v>
      </c>
      <c r="B9" s="141">
        <f>(COUNTIF($A$2:$A$45,$A9)-1)*0.025+1-(COUNTIF($A$2:$A8,$A9)*0.025)</f>
        <v>1.1499999999999999</v>
      </c>
      <c r="C9" s="141">
        <f>H7</f>
        <v>2</v>
      </c>
      <c r="D9" s="141">
        <v>0.95</v>
      </c>
      <c r="F9" s="146"/>
      <c r="G9" s="147"/>
      <c r="H9" s="150" t="str">
        <f>IF(H8=INT(H8),"Rule 1 applies", IF(H8=CEILING(H8,0.5),"Rule 2 applies", "Rule 3 applies"))</f>
        <v>Rule 3 applies</v>
      </c>
      <c r="I9" s="151"/>
    </row>
    <row r="10" spans="1:9" x14ac:dyDescent="0.2">
      <c r="A10" s="2">
        <v>2</v>
      </c>
      <c r="B10" s="141">
        <f>(COUNTIF($A$2:$A$45,$A10)-1)*0.025+1-(COUNTIF($A$2:$A9,$A10)*0.025)</f>
        <v>1.125</v>
      </c>
      <c r="C10" s="148">
        <f>H7</f>
        <v>2</v>
      </c>
      <c r="D10" s="141">
        <v>0.7</v>
      </c>
      <c r="F10" s="146"/>
      <c r="G10" s="147" t="str">
        <f>IF(H9="Rule 2 applies", "average these ranks:", "use rank:")</f>
        <v>use rank:</v>
      </c>
      <c r="H10" s="148">
        <f>IF(H9="Rule 2 applies",FLOOR(H8,1),ROUND(H8,0))</f>
        <v>34</v>
      </c>
      <c r="I10" s="152" t="str">
        <f>IF(H9="Rule 2 applies", CEILING(H8,1), "")</f>
        <v/>
      </c>
    </row>
    <row r="11" spans="1:9" x14ac:dyDescent="0.2">
      <c r="A11" s="2">
        <v>2</v>
      </c>
      <c r="B11" s="141">
        <f>(COUNTIF($A$2:$A$45,$A11)-1)*0.025+1-(COUNTIF($A$2:$A10,$A11)*0.025)</f>
        <v>1.0999999999999999</v>
      </c>
      <c r="C11" s="158" t="s">
        <v>93</v>
      </c>
      <c r="F11" s="146"/>
      <c r="G11" s="147" t="str">
        <f>IF(H9="Rule 2 applies", "average these values:", "value of rank:")</f>
        <v>value of rank:</v>
      </c>
      <c r="H11" s="153">
        <f>SMALL(A:A,H10)</f>
        <v>4</v>
      </c>
      <c r="I11" s="152" t="str">
        <f>IF(H9="Rule 2 applies",SMALL(A:A,I10),"")</f>
        <v/>
      </c>
    </row>
    <row r="12" spans="1:9" x14ac:dyDescent="0.2">
      <c r="A12" s="2">
        <v>2</v>
      </c>
      <c r="B12" s="141">
        <f>(COUNTIF($A$2:$A$45,$A12)-1)*0.025+1-(COUNTIF($A$2:$A11,$A12)*0.025)</f>
        <v>1.075</v>
      </c>
      <c r="C12" s="141">
        <f>H12</f>
        <v>4</v>
      </c>
      <c r="D12" s="141">
        <v>0.95</v>
      </c>
      <c r="F12" s="154"/>
      <c r="G12" s="155" t="s">
        <v>94</v>
      </c>
      <c r="H12" s="155">
        <f>IF(H9="Rule 2 applies",(H11+I11)/2,H11)</f>
        <v>4</v>
      </c>
      <c r="I12" s="159"/>
    </row>
    <row r="13" spans="1:9" x14ac:dyDescent="0.2">
      <c r="A13" s="2">
        <v>2</v>
      </c>
      <c r="B13" s="141">
        <f>(COUNTIF($A$2:$A$45,$A13)-1)*0.025+1-(COUNTIF($A$2:$A12,$A13)*0.025)</f>
        <v>1.0499999999999998</v>
      </c>
      <c r="C13" s="141">
        <f>H12</f>
        <v>4</v>
      </c>
      <c r="D13" s="141">
        <v>0.7</v>
      </c>
    </row>
    <row r="14" spans="1:9" x14ac:dyDescent="0.2">
      <c r="A14" s="2">
        <v>2</v>
      </c>
      <c r="B14" s="141">
        <f>(COUNTIF($A$2:$A$45,$A14)-1)*0.025+1-(COUNTIF($A$2:$A13,$A14)*0.025)</f>
        <v>1.0249999999999999</v>
      </c>
      <c r="C14" s="141" t="s">
        <v>95</v>
      </c>
    </row>
    <row r="15" spans="1:9" x14ac:dyDescent="0.2">
      <c r="A15" s="2">
        <v>2</v>
      </c>
      <c r="B15" s="141">
        <f>(COUNTIF($A$2:$A$45,$A15)-1)*0.025+1-(COUNTIF($A$2:$A14,$A15)*0.025)</f>
        <v>0.99999999999999989</v>
      </c>
      <c r="C15" s="141">
        <f>_xlfn.STDEV.S(A:A)</f>
        <v>0.914991421995628</v>
      </c>
      <c r="D15" s="141">
        <f>C15*2</f>
        <v>1.829982843991256</v>
      </c>
      <c r="E15" s="141">
        <f>C15*3</f>
        <v>2.7449742659868841</v>
      </c>
    </row>
    <row r="16" spans="1:9" x14ac:dyDescent="0.2">
      <c r="A16" s="2">
        <v>3</v>
      </c>
      <c r="B16" s="141">
        <f>(COUNTIF($A$2:$A$45,$A16)-1)*0.025+1-(COUNTIF($A$2:$A15,$A16)*0.025)</f>
        <v>1.325</v>
      </c>
      <c r="C16" s="157" t="s">
        <v>96</v>
      </c>
    </row>
    <row r="17" spans="1:6" x14ac:dyDescent="0.2">
      <c r="A17" s="2">
        <v>3</v>
      </c>
      <c r="B17" s="141">
        <f>(COUNTIF($A$2:$A$45,$A17)-1)*0.025+1-(COUNTIF($A$2:$A16,$A17)*0.025)</f>
        <v>1.3</v>
      </c>
      <c r="C17" s="141">
        <f>$C$3-$C$15</f>
        <v>2.0850085780043721</v>
      </c>
      <c r="D17" s="141">
        <v>0.9</v>
      </c>
    </row>
    <row r="18" spans="1:6" x14ac:dyDescent="0.2">
      <c r="A18" s="2">
        <v>3</v>
      </c>
      <c r="B18" s="141">
        <f>(COUNTIF($A$2:$A$45,$A18)-1)*0.025+1-(COUNTIF($A$2:$A17,$A18)*0.025)</f>
        <v>1.2749999999999999</v>
      </c>
      <c r="C18" s="141">
        <f>$C$3+$C$15</f>
        <v>3.9149914219956279</v>
      </c>
      <c r="D18" s="141">
        <v>0.9</v>
      </c>
    </row>
    <row r="19" spans="1:6" x14ac:dyDescent="0.2">
      <c r="A19" s="2">
        <v>3</v>
      </c>
      <c r="B19" s="141">
        <f>(COUNTIF($A$2:$A$45,$A19)-1)*0.025+1-(COUNTIF($A$2:$A18,$A19)*0.025)</f>
        <v>1.25</v>
      </c>
      <c r="C19" s="157" t="s">
        <v>97</v>
      </c>
    </row>
    <row r="20" spans="1:6" x14ac:dyDescent="0.2">
      <c r="A20" s="2">
        <v>3</v>
      </c>
      <c r="B20" s="141">
        <f>(COUNTIF($A$2:$A$45,$A20)-1)*0.025+1-(COUNTIF($A$2:$A19,$A20)*0.025)</f>
        <v>1.2249999999999999</v>
      </c>
      <c r="C20" s="141">
        <f>$C$3-$D$15</f>
        <v>1.170017156008744</v>
      </c>
      <c r="D20" s="141">
        <v>0.8</v>
      </c>
    </row>
    <row r="21" spans="1:6" x14ac:dyDescent="0.2">
      <c r="A21" s="2">
        <v>3</v>
      </c>
      <c r="B21" s="141">
        <f>(COUNTIF($A$2:$A$45,$A21)-1)*0.025+1-(COUNTIF($A$2:$A20,$A21)*0.025)</f>
        <v>1.2</v>
      </c>
      <c r="C21" s="141">
        <f>$C$3+$D$15</f>
        <v>4.8299828439912558</v>
      </c>
      <c r="D21" s="141">
        <v>0.8</v>
      </c>
    </row>
    <row r="22" spans="1:6" x14ac:dyDescent="0.2">
      <c r="A22" s="2">
        <v>3</v>
      </c>
      <c r="B22" s="141">
        <f>(COUNTIF($A$2:$A$45,$A22)-1)*0.025+1-(COUNTIF($A$2:$A21,$A22)*0.025)</f>
        <v>1.1749999999999998</v>
      </c>
      <c r="C22" s="141" t="s">
        <v>98</v>
      </c>
    </row>
    <row r="23" spans="1:6" x14ac:dyDescent="0.2">
      <c r="A23" s="2">
        <v>3</v>
      </c>
      <c r="B23" s="141">
        <f>(COUNTIF($A$2:$A$45,$A23)-1)*0.025+1-(COUNTIF($A$2:$A22,$A23)*0.025)</f>
        <v>1.1499999999999999</v>
      </c>
      <c r="C23" s="141">
        <f>$C$3-$E$15</f>
        <v>0.2550257340131159</v>
      </c>
      <c r="D23" s="141">
        <v>0.7</v>
      </c>
    </row>
    <row r="24" spans="1:6" x14ac:dyDescent="0.2">
      <c r="A24" s="2">
        <v>3</v>
      </c>
      <c r="B24" s="141">
        <f>(COUNTIF($A$2:$A$45,$A24)-1)*0.025+1-(COUNTIF($A$2:$A23,$A24)*0.025)</f>
        <v>1.125</v>
      </c>
      <c r="C24" s="141">
        <f>$C$3+$E$15</f>
        <v>5.7449742659868841</v>
      </c>
      <c r="D24" s="141">
        <v>0.7</v>
      </c>
    </row>
    <row r="25" spans="1:6" x14ac:dyDescent="0.2">
      <c r="A25" s="2">
        <v>3</v>
      </c>
      <c r="B25" s="141">
        <f>(COUNTIF($A$2:$A$45,$A25)-1)*0.025+1-(COUNTIF($A$2:$A24,$A25)*0.025)</f>
        <v>1.0999999999999999</v>
      </c>
    </row>
    <row r="26" spans="1:6" x14ac:dyDescent="0.2">
      <c r="A26" s="2">
        <v>3</v>
      </c>
      <c r="B26" s="141">
        <f>(COUNTIF($A$2:$A$45,$A26)-1)*0.025+1-(COUNTIF($A$2:$A25,$A26)*0.025)</f>
        <v>1.075</v>
      </c>
      <c r="E26" s="161" t="s">
        <v>99</v>
      </c>
      <c r="F26" s="162"/>
    </row>
    <row r="27" spans="1:6" x14ac:dyDescent="0.2">
      <c r="A27" s="2">
        <v>3</v>
      </c>
      <c r="B27" s="141">
        <f>(COUNTIF($A$2:$A$45,$A27)-1)*0.025+1-(COUNTIF($A$2:$A26,$A27)*0.025)</f>
        <v>1.0499999999999998</v>
      </c>
      <c r="E27" s="163" t="s">
        <v>86</v>
      </c>
      <c r="F27" s="164">
        <f>C3</f>
        <v>3</v>
      </c>
    </row>
    <row r="28" spans="1:6" x14ac:dyDescent="0.2">
      <c r="A28" s="2">
        <v>3</v>
      </c>
      <c r="B28" s="141">
        <f>(COUNTIF($A$2:$A$45,$A28)-1)*0.025+1-(COUNTIF($A$2:$A27,$A28)*0.025)</f>
        <v>1.0249999999999999</v>
      </c>
      <c r="E28" s="163" t="s">
        <v>89</v>
      </c>
      <c r="F28" s="164">
        <f>C6</f>
        <v>3</v>
      </c>
    </row>
    <row r="29" spans="1:6" x14ac:dyDescent="0.2">
      <c r="A29" s="2">
        <v>3</v>
      </c>
      <c r="B29" s="141">
        <f>(COUNTIF($A$2:$A$45,$A29)-1)*0.025+1-(COUNTIF($A$2:$A28,$A29)*0.025)</f>
        <v>1</v>
      </c>
      <c r="E29" s="165" t="s">
        <v>91</v>
      </c>
      <c r="F29" s="164">
        <f>C9</f>
        <v>2</v>
      </c>
    </row>
    <row r="30" spans="1:6" x14ac:dyDescent="0.2">
      <c r="A30" s="2">
        <v>4</v>
      </c>
      <c r="B30" s="141">
        <f>(COUNTIF($A$2:$A$45,$A30)-1)*0.025+1-(COUNTIF($A$2:$A29,$A30)*0.025)</f>
        <v>1.375</v>
      </c>
      <c r="E30" s="165" t="s">
        <v>93</v>
      </c>
      <c r="F30" s="164">
        <f>C12</f>
        <v>4</v>
      </c>
    </row>
    <row r="31" spans="1:6" x14ac:dyDescent="0.2">
      <c r="A31" s="2">
        <v>4</v>
      </c>
      <c r="B31" s="141">
        <f>(COUNTIF($A$2:$A$45,$A31)-1)*0.025+1-(COUNTIF($A$2:$A30,$A31)*0.025)</f>
        <v>1.35</v>
      </c>
      <c r="E31" s="166" t="s">
        <v>95</v>
      </c>
      <c r="F31" s="167">
        <f>C15</f>
        <v>0.914991421995628</v>
      </c>
    </row>
    <row r="32" spans="1:6" x14ac:dyDescent="0.2">
      <c r="A32" s="2">
        <v>4</v>
      </c>
      <c r="B32" s="141">
        <f>(COUNTIF($A$2:$A$45,$A32)-1)*0.025+1-(COUNTIF($A$2:$A31,$A32)*0.025)</f>
        <v>1.325</v>
      </c>
    </row>
    <row r="33" spans="1:2" x14ac:dyDescent="0.2">
      <c r="A33" s="2">
        <v>4</v>
      </c>
      <c r="B33" s="141">
        <f>(COUNTIF($A$2:$A$45,$A33)-1)*0.025+1-(COUNTIF($A$2:$A32,$A33)*0.025)</f>
        <v>1.3</v>
      </c>
    </row>
    <row r="34" spans="1:2" x14ac:dyDescent="0.2">
      <c r="A34" s="2">
        <v>4</v>
      </c>
      <c r="B34" s="141">
        <f>(COUNTIF($A$2:$A$45,$A34)-1)*0.025+1-(COUNTIF($A$2:$A33,$A34)*0.025)</f>
        <v>1.2749999999999999</v>
      </c>
    </row>
    <row r="35" spans="1:2" x14ac:dyDescent="0.2">
      <c r="A35" s="2">
        <v>4</v>
      </c>
      <c r="B35" s="141">
        <f>(COUNTIF($A$2:$A$45,$A35)-1)*0.025+1-(COUNTIF($A$2:$A34,$A35)*0.025)</f>
        <v>1.25</v>
      </c>
    </row>
    <row r="36" spans="1:2" x14ac:dyDescent="0.2">
      <c r="A36" s="2">
        <v>4</v>
      </c>
      <c r="B36" s="141">
        <f>(COUNTIF($A$2:$A$45,$A36)-1)*0.025+1-(COUNTIF($A$2:$A35,$A36)*0.025)</f>
        <v>1.2250000000000001</v>
      </c>
    </row>
    <row r="37" spans="1:2" x14ac:dyDescent="0.2">
      <c r="A37" s="2">
        <v>4</v>
      </c>
      <c r="B37" s="141">
        <f>(COUNTIF($A$2:$A$45,$A37)-1)*0.025+1-(COUNTIF($A$2:$A36,$A37)*0.025)</f>
        <v>1.2</v>
      </c>
    </row>
    <row r="38" spans="1:2" x14ac:dyDescent="0.2">
      <c r="A38" s="2">
        <v>4</v>
      </c>
      <c r="B38" s="141">
        <f>(COUNTIF($A$2:$A$45,$A38)-1)*0.025+1-(COUNTIF($A$2:$A37,$A38)*0.025)</f>
        <v>1.175</v>
      </c>
    </row>
    <row r="39" spans="1:2" x14ac:dyDescent="0.2">
      <c r="A39" s="2">
        <v>4</v>
      </c>
      <c r="B39" s="141">
        <f>(COUNTIF($A$2:$A$45,$A39)-1)*0.025+1-(COUNTIF($A$2:$A38,$A39)*0.025)</f>
        <v>1.1499999999999999</v>
      </c>
    </row>
    <row r="40" spans="1:2" x14ac:dyDescent="0.2">
      <c r="A40" s="2">
        <v>4</v>
      </c>
      <c r="B40" s="141">
        <f>(COUNTIF($A$2:$A$45,$A40)-1)*0.025+1-(COUNTIF($A$2:$A39,$A40)*0.025)</f>
        <v>1.125</v>
      </c>
    </row>
    <row r="41" spans="1:2" x14ac:dyDescent="0.2">
      <c r="A41" s="2">
        <v>4</v>
      </c>
      <c r="B41" s="141">
        <f>(COUNTIF($A$2:$A$45,$A41)-1)*0.025+1-(COUNTIF($A$2:$A40,$A41)*0.025)</f>
        <v>1.1000000000000001</v>
      </c>
    </row>
    <row r="42" spans="1:2" x14ac:dyDescent="0.2">
      <c r="A42" s="2">
        <v>4</v>
      </c>
      <c r="B42" s="141">
        <f>(COUNTIF($A$2:$A$45,$A42)-1)*0.025+1-(COUNTIF($A$2:$A41,$A42)*0.025)</f>
        <v>1.075</v>
      </c>
    </row>
    <row r="43" spans="1:2" x14ac:dyDescent="0.2">
      <c r="A43" s="2">
        <v>4</v>
      </c>
      <c r="B43" s="141">
        <f>(COUNTIF($A$2:$A$45,$A43)-1)*0.025+1-(COUNTIF($A$2:$A42,$A43)*0.025)</f>
        <v>1.05</v>
      </c>
    </row>
    <row r="44" spans="1:2" x14ac:dyDescent="0.2">
      <c r="A44" s="2">
        <v>4</v>
      </c>
      <c r="B44" s="141">
        <f>(COUNTIF($A$2:$A$45,$A44)-1)*0.025+1-(COUNTIF($A$2:$A43,$A44)*0.025)</f>
        <v>1.0249999999999999</v>
      </c>
    </row>
    <row r="45" spans="1:2" x14ac:dyDescent="0.2">
      <c r="A45" s="2">
        <v>4</v>
      </c>
      <c r="B45" s="141">
        <f>(COUNTIF($A$2:$A$45,$A45)-1)*0.025+1-(COUNTIF($A$2:$A44,$A45)*0.025)</f>
        <v>1</v>
      </c>
    </row>
  </sheetData>
  <sheetProtection sheet="1" objects="1" scenarios="1"/>
  <sortState ref="A2:A45">
    <sortCondition ref="A1"/>
  </sortState>
  <mergeCells count="3">
    <mergeCell ref="H4:I4"/>
    <mergeCell ref="H9:I9"/>
    <mergeCell ref="E26:F26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C0C7-A880-8B42-A06B-FF6A118FA49D}">
  <sheetPr>
    <tabColor rgb="FF00B0F0"/>
  </sheetPr>
  <dimension ref="A2:O61"/>
  <sheetViews>
    <sheetView showFormulas="1" topLeftCell="F25" workbookViewId="0">
      <selection activeCell="L45" sqref="L45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5.1640625" bestFit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105" t="s">
        <v>3</v>
      </c>
      <c r="B2" s="106" t="s">
        <v>12</v>
      </c>
      <c r="C2" s="106" t="s">
        <v>46</v>
      </c>
      <c r="D2" s="106" t="s">
        <v>47</v>
      </c>
      <c r="E2" s="106" t="s">
        <v>49</v>
      </c>
      <c r="F2" s="107" t="s">
        <v>39</v>
      </c>
      <c r="G2" s="107" t="s">
        <v>54</v>
      </c>
      <c r="H2" s="37"/>
      <c r="I2" s="3"/>
      <c r="J2" s="108" t="s">
        <v>48</v>
      </c>
      <c r="K2" s="38">
        <f>SUM(A:A)</f>
        <v>132</v>
      </c>
    </row>
    <row r="3" spans="1:15" x14ac:dyDescent="0.2">
      <c r="A3" s="2">
        <v>2</v>
      </c>
      <c r="B3" s="11">
        <f>RANK(A3,A:A,)</f>
        <v>31</v>
      </c>
      <c r="C3" s="11">
        <f>SUM(A3)</f>
        <v>2</v>
      </c>
      <c r="D3" s="11">
        <f>A3/$K$2</f>
        <v>1.5151515151515152E-2</v>
      </c>
      <c r="E3" s="11">
        <f>D3</f>
        <v>1.5151515151515152E-2</v>
      </c>
      <c r="F3" s="33">
        <f>STANDARDIZE(A4,$K$5,$K$11)</f>
        <v>-1.0929064207170001</v>
      </c>
      <c r="G3" s="9">
        <f>_xlfn.NORM.S.DIST(F3,C3)</f>
        <v>0.13721744445350648</v>
      </c>
      <c r="H3" s="9"/>
      <c r="I3" s="2"/>
      <c r="J3" s="108" t="s">
        <v>13</v>
      </c>
      <c r="K3" s="38">
        <f>MIN(A:A)</f>
        <v>1</v>
      </c>
      <c r="M3" s="108" t="s">
        <v>33</v>
      </c>
      <c r="N3" s="108" t="s">
        <v>23</v>
      </c>
      <c r="O3" s="108" t="s">
        <v>34</v>
      </c>
    </row>
    <row r="4" spans="1:15" x14ac:dyDescent="0.2">
      <c r="A4" s="2">
        <v>2</v>
      </c>
      <c r="B4" s="11">
        <f>RANK(A4,A:A,)</f>
        <v>31</v>
      </c>
      <c r="C4" s="11">
        <f>SUM(C3+A4)</f>
        <v>4</v>
      </c>
      <c r="D4" s="11">
        <f t="shared" ref="D4:D46" si="0">A4/$K$2</f>
        <v>1.5151515151515152E-2</v>
      </c>
      <c r="E4" s="11">
        <f>SUM(E3+D4)</f>
        <v>3.0303030303030304E-2</v>
      </c>
      <c r="F4" s="33">
        <f t="shared" ref="F4:F46" si="1">STANDARDIZE(A5,$K$5,$K$11)</f>
        <v>-1.0929064207170001</v>
      </c>
      <c r="G4" s="9">
        <f t="shared" ref="G4:G46" si="2">_xlfn.NORM.S.DIST(F4,C4)</f>
        <v>0.13721744445350648</v>
      </c>
      <c r="H4" s="9"/>
      <c r="I4" s="2"/>
      <c r="J4" s="108" t="s">
        <v>14</v>
      </c>
      <c r="K4" s="38">
        <f>MAX(A:A)</f>
        <v>4</v>
      </c>
      <c r="M4" s="7">
        <v>0</v>
      </c>
      <c r="N4" s="7">
        <f>K3</f>
        <v>1</v>
      </c>
      <c r="O4" s="7" t="s">
        <v>35</v>
      </c>
    </row>
    <row r="5" spans="1:15" x14ac:dyDescent="0.2">
      <c r="A5" s="2">
        <v>2</v>
      </c>
      <c r="B5" s="11">
        <f>RANK(A5,A:A,)</f>
        <v>31</v>
      </c>
      <c r="C5" s="11">
        <f t="shared" ref="C5:C46" si="3">SUM(C4+A5)</f>
        <v>6</v>
      </c>
      <c r="D5" s="11">
        <f t="shared" si="0"/>
        <v>1.5151515151515152E-2</v>
      </c>
      <c r="E5" s="11">
        <f t="shared" ref="E5:E46" si="4">SUM(E4+D5)</f>
        <v>4.5454545454545456E-2</v>
      </c>
      <c r="F5" s="33">
        <f t="shared" si="1"/>
        <v>1.0929064207170001</v>
      </c>
      <c r="G5" s="9">
        <f t="shared" si="2"/>
        <v>0.86278255554649352</v>
      </c>
      <c r="H5" s="9"/>
      <c r="I5" s="2"/>
      <c r="J5" s="108" t="s">
        <v>15</v>
      </c>
      <c r="K5" s="38">
        <f>AVERAGE(A:A)</f>
        <v>3</v>
      </c>
      <c r="M5" s="7">
        <v>1</v>
      </c>
      <c r="N5" s="7">
        <f>_xlfn.QUARTILE.EXC(A:A,M5)</f>
        <v>2</v>
      </c>
      <c r="O5" s="7" t="s">
        <v>36</v>
      </c>
    </row>
    <row r="6" spans="1:15" x14ac:dyDescent="0.2">
      <c r="A6" s="2">
        <v>4</v>
      </c>
      <c r="B6" s="11">
        <f>RANK(A6,A:A,)</f>
        <v>1</v>
      </c>
      <c r="C6" s="11">
        <f t="shared" si="3"/>
        <v>10</v>
      </c>
      <c r="D6" s="11">
        <f t="shared" si="0"/>
        <v>3.0303030303030304E-2</v>
      </c>
      <c r="E6" s="11">
        <f t="shared" si="4"/>
        <v>7.575757575757576E-2</v>
      </c>
      <c r="F6" s="33">
        <f t="shared" si="1"/>
        <v>-1.0929064207170001</v>
      </c>
      <c r="G6" s="9">
        <f t="shared" si="2"/>
        <v>0.13721744445350648</v>
      </c>
      <c r="H6" s="9"/>
      <c r="I6" s="2"/>
      <c r="J6" s="108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</row>
    <row r="7" spans="1:15" x14ac:dyDescent="0.2">
      <c r="A7" s="2">
        <v>2</v>
      </c>
      <c r="B7" s="11">
        <f>RANK(A7,A:A,)</f>
        <v>31</v>
      </c>
      <c r="C7" s="11">
        <f t="shared" si="3"/>
        <v>12</v>
      </c>
      <c r="D7" s="11">
        <f t="shared" si="0"/>
        <v>1.5151515151515152E-2</v>
      </c>
      <c r="E7" s="11">
        <f t="shared" si="4"/>
        <v>9.0909090909090912E-2</v>
      </c>
      <c r="F7" s="33">
        <f t="shared" si="1"/>
        <v>-1.0929064207170001</v>
      </c>
      <c r="G7" s="9">
        <f t="shared" si="2"/>
        <v>0.13721744445350648</v>
      </c>
      <c r="H7" s="9"/>
      <c r="I7" s="2"/>
      <c r="J7" s="108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31</v>
      </c>
      <c r="C8" s="11">
        <f t="shared" si="3"/>
        <v>14</v>
      </c>
      <c r="D8" s="11">
        <f t="shared" si="0"/>
        <v>1.5151515151515152E-2</v>
      </c>
      <c r="E8" s="11">
        <f t="shared" si="4"/>
        <v>0.10606060606060606</v>
      </c>
      <c r="F8" s="33">
        <f t="shared" si="1"/>
        <v>0</v>
      </c>
      <c r="G8" s="9">
        <f t="shared" si="2"/>
        <v>0.5</v>
      </c>
      <c r="H8" s="9"/>
      <c r="I8" s="2"/>
      <c r="J8" s="108" t="s">
        <v>18</v>
      </c>
      <c r="K8" s="38">
        <f>K4-K3</f>
        <v>3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3</v>
      </c>
      <c r="B9" s="11">
        <f>RANK(A9,A:A,)</f>
        <v>17</v>
      </c>
      <c r="C9" s="11">
        <f t="shared" si="3"/>
        <v>17</v>
      </c>
      <c r="D9" s="11">
        <f t="shared" si="0"/>
        <v>2.2727272727272728E-2</v>
      </c>
      <c r="E9" s="11">
        <f t="shared" si="4"/>
        <v>0.12878787878787878</v>
      </c>
      <c r="F9" s="33">
        <f t="shared" si="1"/>
        <v>1.0929064207170001</v>
      </c>
      <c r="G9" s="9">
        <f t="shared" si="2"/>
        <v>0.86278255554649352</v>
      </c>
      <c r="H9" s="9"/>
      <c r="I9" s="2"/>
      <c r="J9" s="108" t="s">
        <v>19</v>
      </c>
      <c r="K9" s="38">
        <f>(K3+K4)/2</f>
        <v>2.5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21</v>
      </c>
      <c r="D10" s="11">
        <f t="shared" si="0"/>
        <v>3.0303030303030304E-2</v>
      </c>
      <c r="E10" s="11">
        <f t="shared" si="4"/>
        <v>0.15909090909090909</v>
      </c>
      <c r="F10" s="33">
        <f t="shared" si="1"/>
        <v>1.0929064207170001</v>
      </c>
      <c r="G10" s="9">
        <f t="shared" si="2"/>
        <v>0.86278255554649352</v>
      </c>
      <c r="H10" s="9"/>
      <c r="I10" s="2"/>
      <c r="J10" s="108" t="s">
        <v>20</v>
      </c>
      <c r="K10" s="38">
        <f>VAR(A:A)</f>
        <v>0.83720930232558144</v>
      </c>
      <c r="M10" s="116" t="s">
        <v>43</v>
      </c>
      <c r="N10" s="116"/>
      <c r="O10" s="116"/>
    </row>
    <row r="11" spans="1:15" x14ac:dyDescent="0.2">
      <c r="A11" s="2">
        <v>4</v>
      </c>
      <c r="B11" s="11">
        <f>RANK(A11,A:A,)</f>
        <v>1</v>
      </c>
      <c r="C11" s="11">
        <f t="shared" si="3"/>
        <v>25</v>
      </c>
      <c r="D11" s="11">
        <f t="shared" si="0"/>
        <v>3.0303030303030304E-2</v>
      </c>
      <c r="E11" s="11">
        <f t="shared" si="4"/>
        <v>0.18939393939393939</v>
      </c>
      <c r="F11" s="33">
        <f t="shared" si="1"/>
        <v>0</v>
      </c>
      <c r="G11" s="9">
        <f t="shared" si="2"/>
        <v>0.5</v>
      </c>
      <c r="H11" s="9"/>
      <c r="I11" s="2"/>
      <c r="J11" s="108" t="s">
        <v>11</v>
      </c>
      <c r="K11" s="38">
        <f>STDEV(A:A)</f>
        <v>0.914991421995628</v>
      </c>
      <c r="M11" s="108" t="s">
        <v>21</v>
      </c>
      <c r="N11" s="108" t="s">
        <v>22</v>
      </c>
      <c r="O11" s="108" t="s">
        <v>23</v>
      </c>
    </row>
    <row r="12" spans="1:15" x14ac:dyDescent="0.2">
      <c r="A12" s="2">
        <v>3</v>
      </c>
      <c r="B12" s="11">
        <f>RANK(A12,A:A,)</f>
        <v>17</v>
      </c>
      <c r="C12" s="11">
        <f t="shared" si="3"/>
        <v>28</v>
      </c>
      <c r="D12" s="11">
        <f t="shared" si="0"/>
        <v>2.2727272727272728E-2</v>
      </c>
      <c r="E12" s="11">
        <f t="shared" si="4"/>
        <v>0.21212121212121213</v>
      </c>
      <c r="F12" s="33">
        <f t="shared" si="1"/>
        <v>0</v>
      </c>
      <c r="G12" s="9">
        <f t="shared" si="2"/>
        <v>0.5</v>
      </c>
      <c r="H12" s="9"/>
      <c r="I12" s="2"/>
      <c r="J12" s="108" t="s">
        <v>40</v>
      </c>
      <c r="K12" s="38">
        <f>(K11*K5)*100</f>
        <v>274.49742659868843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3</v>
      </c>
      <c r="B13" s="11">
        <f>RANK(A13,A:A,)</f>
        <v>17</v>
      </c>
      <c r="C13" s="11">
        <f t="shared" si="3"/>
        <v>31</v>
      </c>
      <c r="D13" s="11">
        <f t="shared" si="0"/>
        <v>2.2727272727272728E-2</v>
      </c>
      <c r="E13" s="11">
        <f t="shared" si="4"/>
        <v>0.23484848484848486</v>
      </c>
      <c r="F13" s="33">
        <f t="shared" si="1"/>
        <v>0</v>
      </c>
      <c r="G13" s="9">
        <f t="shared" si="2"/>
        <v>0.5</v>
      </c>
      <c r="H13" s="9"/>
      <c r="I13" s="2"/>
      <c r="J13" s="108" t="s">
        <v>41</v>
      </c>
      <c r="K13" s="39">
        <f>SKEW(A:A)</f>
        <v>-0.38164986120276195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3</v>
      </c>
      <c r="B14" s="11">
        <f>RANK(A14,A:A,)</f>
        <v>17</v>
      </c>
      <c r="C14" s="11">
        <f t="shared" si="3"/>
        <v>34</v>
      </c>
      <c r="D14" s="11">
        <f t="shared" si="0"/>
        <v>2.2727272727272728E-2</v>
      </c>
      <c r="E14" s="11">
        <f t="shared" si="4"/>
        <v>0.25757575757575757</v>
      </c>
      <c r="F14" s="33">
        <f t="shared" si="1"/>
        <v>1.0929064207170001</v>
      </c>
      <c r="G14" s="9">
        <f t="shared" si="2"/>
        <v>0.86278255554649352</v>
      </c>
      <c r="H14" s="9"/>
      <c r="I14" s="2"/>
      <c r="J14" s="108" t="s">
        <v>42</v>
      </c>
      <c r="K14" s="38">
        <f>KURT(A:A)</f>
        <v>-0.93224932249322556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38</v>
      </c>
      <c r="D15" s="11">
        <f t="shared" si="0"/>
        <v>3.0303030303030304E-2</v>
      </c>
      <c r="E15" s="11">
        <f t="shared" si="4"/>
        <v>0.28787878787878785</v>
      </c>
      <c r="F15" s="33">
        <f t="shared" si="1"/>
        <v>1.0929064207170001</v>
      </c>
      <c r="G15" s="9">
        <f t="shared" si="2"/>
        <v>0.86278255554649352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42</v>
      </c>
      <c r="D16" s="11">
        <f t="shared" si="0"/>
        <v>3.0303030303030304E-2</v>
      </c>
      <c r="E16" s="11">
        <f t="shared" si="4"/>
        <v>0.31818181818181812</v>
      </c>
      <c r="F16" s="33">
        <f t="shared" si="1"/>
        <v>1.0929064207170001</v>
      </c>
      <c r="G16" s="9">
        <f t="shared" si="2"/>
        <v>0.86278255554649352</v>
      </c>
      <c r="H16" s="9"/>
      <c r="I16" s="2" t="s">
        <v>56</v>
      </c>
      <c r="J16" s="109" t="s">
        <v>82</v>
      </c>
      <c r="K16" s="110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46</v>
      </c>
      <c r="D17" s="11">
        <f t="shared" si="0"/>
        <v>3.0303030303030304E-2</v>
      </c>
      <c r="E17" s="11">
        <f t="shared" si="4"/>
        <v>0.3484848484848484</v>
      </c>
      <c r="F17" s="33">
        <f t="shared" si="1"/>
        <v>1.0929064207170001</v>
      </c>
      <c r="G17" s="9">
        <f t="shared" si="2"/>
        <v>0.86278255554649352</v>
      </c>
      <c r="H17" s="9"/>
      <c r="I17" s="2">
        <v>0</v>
      </c>
      <c r="J17" s="108" t="s">
        <v>50</v>
      </c>
      <c r="K17" s="108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4</v>
      </c>
      <c r="B18" s="11">
        <f>RANK(A18,A:A,)</f>
        <v>1</v>
      </c>
      <c r="C18" s="11">
        <f t="shared" si="3"/>
        <v>50</v>
      </c>
      <c r="D18" s="11">
        <f t="shared" si="0"/>
        <v>3.0303030303030304E-2</v>
      </c>
      <c r="E18" s="11">
        <f t="shared" si="4"/>
        <v>0.37878787878787867</v>
      </c>
      <c r="F18" s="33">
        <f t="shared" si="1"/>
        <v>-1.0929064207170001</v>
      </c>
      <c r="G18" s="9">
        <f t="shared" si="2"/>
        <v>0.13721744445350648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2</v>
      </c>
    </row>
    <row r="19" spans="1:15" x14ac:dyDescent="0.2">
      <c r="A19" s="2">
        <v>2</v>
      </c>
      <c r="B19" s="11">
        <f>RANK(A19,A:A,)</f>
        <v>31</v>
      </c>
      <c r="C19" s="11">
        <f t="shared" si="3"/>
        <v>52</v>
      </c>
      <c r="D19" s="11">
        <f t="shared" si="0"/>
        <v>1.5151515151515152E-2</v>
      </c>
      <c r="E19" s="11">
        <f t="shared" si="4"/>
        <v>0.39393939393939381</v>
      </c>
      <c r="F19" s="33">
        <f t="shared" si="1"/>
        <v>0</v>
      </c>
      <c r="G19" s="9">
        <f t="shared" si="2"/>
        <v>0.5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2">
        <v>3</v>
      </c>
      <c r="B20" s="11">
        <f>RANK(A20,A:A,)</f>
        <v>17</v>
      </c>
      <c r="C20" s="11">
        <f t="shared" si="3"/>
        <v>55</v>
      </c>
      <c r="D20" s="11">
        <f t="shared" si="0"/>
        <v>2.2727272727272728E-2</v>
      </c>
      <c r="E20" s="11">
        <f t="shared" si="4"/>
        <v>0.41666666666666652</v>
      </c>
      <c r="F20" s="33">
        <f t="shared" si="1"/>
        <v>0</v>
      </c>
      <c r="G20" s="9">
        <f t="shared" si="2"/>
        <v>0.5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3</v>
      </c>
      <c r="B21" s="11">
        <f>RANK(A21,A:A,)</f>
        <v>17</v>
      </c>
      <c r="C21" s="11">
        <f t="shared" si="3"/>
        <v>58</v>
      </c>
      <c r="D21" s="11">
        <f t="shared" si="0"/>
        <v>2.2727272727272728E-2</v>
      </c>
      <c r="E21" s="11">
        <f t="shared" si="4"/>
        <v>0.43939393939393923</v>
      </c>
      <c r="F21" s="33">
        <f t="shared" si="1"/>
        <v>0</v>
      </c>
      <c r="G21" s="9">
        <f t="shared" si="2"/>
        <v>0.5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3</v>
      </c>
      <c r="B22" s="11">
        <f>RANK(A22,A:A,)</f>
        <v>17</v>
      </c>
      <c r="C22" s="11">
        <f t="shared" si="3"/>
        <v>61</v>
      </c>
      <c r="D22" s="11">
        <f t="shared" si="0"/>
        <v>2.2727272727272728E-2</v>
      </c>
      <c r="E22" s="11">
        <f t="shared" si="4"/>
        <v>0.46212121212121193</v>
      </c>
      <c r="F22" s="33">
        <f t="shared" si="1"/>
        <v>1.0929064207170001</v>
      </c>
      <c r="G22" s="9">
        <f t="shared" si="2"/>
        <v>0.86278255554649352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4</v>
      </c>
      <c r="B23" s="11">
        <f>RANK(A23,A:A,)</f>
        <v>1</v>
      </c>
      <c r="C23" s="11">
        <f t="shared" si="3"/>
        <v>65</v>
      </c>
      <c r="D23" s="11">
        <f t="shared" si="0"/>
        <v>3.0303030303030304E-2</v>
      </c>
      <c r="E23" s="11">
        <f t="shared" si="4"/>
        <v>0.49242424242424221</v>
      </c>
      <c r="F23" s="33">
        <f t="shared" si="1"/>
        <v>1.0929064207170001</v>
      </c>
      <c r="G23" s="9">
        <f t="shared" si="2"/>
        <v>0.86278255554649352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69</v>
      </c>
      <c r="D24" s="11">
        <f t="shared" si="0"/>
        <v>3.0303030303030304E-2</v>
      </c>
      <c r="E24" s="11">
        <f t="shared" si="4"/>
        <v>0.52272727272727249</v>
      </c>
      <c r="F24" s="33">
        <f t="shared" si="1"/>
        <v>-2.1858128414340001</v>
      </c>
      <c r="G24" s="9">
        <f t="shared" si="2"/>
        <v>1.4414650442169339E-2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43</v>
      </c>
      <c r="C25" s="11">
        <f t="shared" si="3"/>
        <v>70</v>
      </c>
      <c r="D25" s="11">
        <f t="shared" si="0"/>
        <v>7.575757575757576E-3</v>
      </c>
      <c r="E25" s="11">
        <f t="shared" si="4"/>
        <v>0.53030303030303005</v>
      </c>
      <c r="F25" s="33">
        <f t="shared" si="1"/>
        <v>0</v>
      </c>
      <c r="G25" s="9">
        <f t="shared" si="2"/>
        <v>0.5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17</v>
      </c>
      <c r="C26" s="11">
        <f t="shared" si="3"/>
        <v>73</v>
      </c>
      <c r="D26" s="11">
        <f t="shared" si="0"/>
        <v>2.2727272727272728E-2</v>
      </c>
      <c r="E26" s="11">
        <f t="shared" si="4"/>
        <v>0.55303030303030276</v>
      </c>
      <c r="F26" s="33">
        <f t="shared" si="1"/>
        <v>0</v>
      </c>
      <c r="G26" s="9">
        <f t="shared" si="2"/>
        <v>0.5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17</v>
      </c>
      <c r="C27" s="11">
        <f t="shared" si="3"/>
        <v>76</v>
      </c>
      <c r="D27" s="11">
        <f t="shared" si="0"/>
        <v>2.2727272727272728E-2</v>
      </c>
      <c r="E27" s="11">
        <f t="shared" si="4"/>
        <v>0.57575757575757547</v>
      </c>
      <c r="F27" s="33">
        <f t="shared" si="1"/>
        <v>-1.0929064207170001</v>
      </c>
      <c r="G27" s="9">
        <f t="shared" si="2"/>
        <v>0.13721744445350648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2</v>
      </c>
      <c r="B28" s="11">
        <f>RANK(A28,A:A,)</f>
        <v>31</v>
      </c>
      <c r="C28" s="11">
        <f t="shared" si="3"/>
        <v>78</v>
      </c>
      <c r="D28" s="11">
        <f t="shared" si="0"/>
        <v>1.5151515151515152E-2</v>
      </c>
      <c r="E28" s="11">
        <f t="shared" si="4"/>
        <v>0.59090909090909061</v>
      </c>
      <c r="F28" s="33">
        <f t="shared" si="1"/>
        <v>-1.0929064207170001</v>
      </c>
      <c r="G28" s="9">
        <f t="shared" si="2"/>
        <v>0.13721744445350648</v>
      </c>
      <c r="H28" s="9"/>
      <c r="I28" s="2"/>
      <c r="J28" s="22" t="s">
        <v>44</v>
      </c>
      <c r="K28" s="22">
        <v>0</v>
      </c>
    </row>
    <row r="29" spans="1:15" x14ac:dyDescent="0.2">
      <c r="A29" s="2">
        <v>2</v>
      </c>
      <c r="B29" s="11">
        <f>RANK(A29,A:A,)</f>
        <v>31</v>
      </c>
      <c r="C29" s="11">
        <f t="shared" si="3"/>
        <v>80</v>
      </c>
      <c r="D29" s="11">
        <f t="shared" si="0"/>
        <v>1.5151515151515152E-2</v>
      </c>
      <c r="E29" s="11">
        <f t="shared" si="4"/>
        <v>0.60606060606060574</v>
      </c>
      <c r="F29" s="33">
        <f t="shared" si="1"/>
        <v>1.0929064207170001</v>
      </c>
      <c r="G29" s="9">
        <f t="shared" si="2"/>
        <v>0.86278255554649352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84</v>
      </c>
      <c r="D30" s="11">
        <f t="shared" si="0"/>
        <v>3.0303030303030304E-2</v>
      </c>
      <c r="E30" s="11">
        <f t="shared" si="4"/>
        <v>0.63636363636363602</v>
      </c>
      <c r="F30" s="33">
        <f t="shared" si="1"/>
        <v>1.0929064207170001</v>
      </c>
      <c r="G30" s="9">
        <f t="shared" si="2"/>
        <v>0.86278255554649352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88</v>
      </c>
      <c r="D31" s="11">
        <f t="shared" si="0"/>
        <v>3.0303030303030304E-2</v>
      </c>
      <c r="E31" s="11">
        <f t="shared" si="4"/>
        <v>0.6666666666666663</v>
      </c>
      <c r="F31" s="33">
        <f t="shared" si="1"/>
        <v>0</v>
      </c>
      <c r="G31" s="9">
        <f t="shared" si="2"/>
        <v>0.5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17</v>
      </c>
      <c r="C32" s="11">
        <f t="shared" si="3"/>
        <v>91</v>
      </c>
      <c r="D32" s="11">
        <f t="shared" si="0"/>
        <v>2.2727272727272728E-2</v>
      </c>
      <c r="E32" s="11">
        <f t="shared" si="4"/>
        <v>0.689393939393939</v>
      </c>
      <c r="F32" s="33">
        <f t="shared" si="1"/>
        <v>-1.0929064207170001</v>
      </c>
      <c r="G32" s="9">
        <f t="shared" si="2"/>
        <v>0.13721744445350648</v>
      </c>
      <c r="H32" s="9"/>
      <c r="I32" s="2"/>
      <c r="J32" s="15"/>
      <c r="K32" s="15"/>
    </row>
    <row r="33" spans="1:11" ht="37" customHeight="1" x14ac:dyDescent="0.2">
      <c r="A33" s="2">
        <v>2</v>
      </c>
      <c r="B33" s="11">
        <f>RANK(A33,A:A,)</f>
        <v>31</v>
      </c>
      <c r="C33" s="11">
        <f t="shared" si="3"/>
        <v>93</v>
      </c>
      <c r="D33" s="11">
        <f t="shared" si="0"/>
        <v>1.5151515151515152E-2</v>
      </c>
      <c r="E33" s="11">
        <f t="shared" si="4"/>
        <v>0.70454545454545414</v>
      </c>
      <c r="F33" s="33">
        <f t="shared" si="1"/>
        <v>0</v>
      </c>
      <c r="G33" s="9">
        <f t="shared" si="2"/>
        <v>0.5</v>
      </c>
      <c r="H33" s="9"/>
      <c r="I33" s="2">
        <f>C46/10</f>
        <v>13.2</v>
      </c>
      <c r="J33" s="111" t="s">
        <v>81</v>
      </c>
      <c r="K33" s="112"/>
    </row>
    <row r="34" spans="1:11" x14ac:dyDescent="0.2">
      <c r="A34" s="2">
        <v>3</v>
      </c>
      <c r="B34" s="11">
        <f>RANK(A34,A:A,)</f>
        <v>17</v>
      </c>
      <c r="C34" s="11">
        <f t="shared" si="3"/>
        <v>96</v>
      </c>
      <c r="D34" s="11">
        <f t="shared" si="0"/>
        <v>2.2727272727272728E-2</v>
      </c>
      <c r="E34" s="11">
        <f t="shared" si="4"/>
        <v>0.72727272727272685</v>
      </c>
      <c r="F34" s="33">
        <f t="shared" si="1"/>
        <v>1.0929064207170001</v>
      </c>
      <c r="G34" s="9">
        <f t="shared" si="2"/>
        <v>0.86278255554649352</v>
      </c>
      <c r="H34" s="9"/>
      <c r="I34" s="2">
        <v>0</v>
      </c>
      <c r="J34" s="108" t="s">
        <v>50</v>
      </c>
      <c r="K34" s="113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100</v>
      </c>
      <c r="D35" s="11">
        <f t="shared" si="0"/>
        <v>3.0303030303030304E-2</v>
      </c>
      <c r="E35" s="11">
        <f t="shared" si="4"/>
        <v>0.75757575757575712</v>
      </c>
      <c r="F35" s="33">
        <f t="shared" si="1"/>
        <v>1.0929064207170001</v>
      </c>
      <c r="G35" s="9">
        <f t="shared" si="2"/>
        <v>0.86278255554649352</v>
      </c>
      <c r="H35" s="9"/>
      <c r="I35" s="2">
        <f>I34+$I$33</f>
        <v>13.2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104</v>
      </c>
      <c r="D36" s="11">
        <f t="shared" si="0"/>
        <v>3.0303030303030304E-2</v>
      </c>
      <c r="E36" s="11">
        <f t="shared" si="4"/>
        <v>0.7878787878787874</v>
      </c>
      <c r="F36" s="33">
        <f t="shared" si="1"/>
        <v>1.0929064207170001</v>
      </c>
      <c r="G36" s="9">
        <f t="shared" si="2"/>
        <v>0.86278255554649352</v>
      </c>
      <c r="H36" s="9"/>
      <c r="I36" s="2">
        <f t="shared" ref="I36:I44" si="5">I35+$I$33</f>
        <v>26.4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108</v>
      </c>
      <c r="D37" s="11">
        <f t="shared" si="0"/>
        <v>3.0303030303030304E-2</v>
      </c>
      <c r="E37" s="11">
        <f t="shared" si="4"/>
        <v>0.81818181818181768</v>
      </c>
      <c r="F37" s="33">
        <f t="shared" si="1"/>
        <v>0</v>
      </c>
      <c r="G37" s="9">
        <f t="shared" si="2"/>
        <v>0.5</v>
      </c>
      <c r="H37" s="9"/>
      <c r="I37" s="2">
        <f t="shared" si="5"/>
        <v>39.599999999999994</v>
      </c>
      <c r="J37" s="28">
        <v>40.5</v>
      </c>
      <c r="K37" s="18">
        <v>3</v>
      </c>
    </row>
    <row r="38" spans="1:11" x14ac:dyDescent="0.2">
      <c r="A38" s="2">
        <v>3</v>
      </c>
      <c r="B38" s="11">
        <f>RANK(A38,A:A,)</f>
        <v>17</v>
      </c>
      <c r="C38" s="11">
        <f t="shared" si="3"/>
        <v>111</v>
      </c>
      <c r="D38" s="11">
        <f t="shared" si="0"/>
        <v>2.2727272727272728E-2</v>
      </c>
      <c r="E38" s="11">
        <f t="shared" si="4"/>
        <v>0.84090909090909038</v>
      </c>
      <c r="F38" s="33">
        <f t="shared" si="1"/>
        <v>1.0929064207170001</v>
      </c>
      <c r="G38" s="9">
        <f t="shared" si="2"/>
        <v>0.86278255554649352</v>
      </c>
      <c r="H38" s="9"/>
      <c r="I38" s="2">
        <f t="shared" si="5"/>
        <v>52.8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115</v>
      </c>
      <c r="D39" s="11">
        <f t="shared" si="0"/>
        <v>3.0303030303030304E-2</v>
      </c>
      <c r="E39" s="11">
        <f t="shared" si="4"/>
        <v>0.87121212121212066</v>
      </c>
      <c r="F39" s="33">
        <f t="shared" si="1"/>
        <v>-1.0929064207170001</v>
      </c>
      <c r="G39" s="9">
        <f t="shared" si="2"/>
        <v>0.13721744445350648</v>
      </c>
      <c r="H39" s="9"/>
      <c r="I39" s="2">
        <f t="shared" si="5"/>
        <v>66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31</v>
      </c>
      <c r="C40" s="11">
        <f t="shared" si="3"/>
        <v>117</v>
      </c>
      <c r="D40" s="11">
        <f t="shared" si="0"/>
        <v>1.5151515151515152E-2</v>
      </c>
      <c r="E40" s="11">
        <f t="shared" si="4"/>
        <v>0.8863636363636358</v>
      </c>
      <c r="F40" s="33">
        <f t="shared" si="1"/>
        <v>0</v>
      </c>
      <c r="G40" s="9">
        <f t="shared" si="2"/>
        <v>0.5</v>
      </c>
      <c r="H40" s="9"/>
      <c r="I40" s="2">
        <f t="shared" si="5"/>
        <v>79.2</v>
      </c>
      <c r="J40" s="28">
        <v>81</v>
      </c>
      <c r="K40" s="18">
        <v>6</v>
      </c>
    </row>
    <row r="41" spans="1:11" x14ac:dyDescent="0.2">
      <c r="A41" s="2">
        <v>3</v>
      </c>
      <c r="B41" s="11">
        <f>RANK(A41,A:A,)</f>
        <v>17</v>
      </c>
      <c r="C41" s="11">
        <f t="shared" si="3"/>
        <v>120</v>
      </c>
      <c r="D41" s="11">
        <f t="shared" si="0"/>
        <v>2.2727272727272728E-2</v>
      </c>
      <c r="E41" s="11">
        <f t="shared" si="4"/>
        <v>0.90909090909090851</v>
      </c>
      <c r="F41" s="33">
        <f t="shared" si="1"/>
        <v>1.0929064207170001</v>
      </c>
      <c r="G41" s="9">
        <f t="shared" si="2"/>
        <v>0.86278255554649352</v>
      </c>
      <c r="H41" s="9"/>
      <c r="I41" s="2">
        <f t="shared" si="5"/>
        <v>92.4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124</v>
      </c>
      <c r="D42" s="11">
        <f t="shared" si="0"/>
        <v>3.0303030303030304E-2</v>
      </c>
      <c r="E42" s="11">
        <f t="shared" si="4"/>
        <v>0.93939393939393878</v>
      </c>
      <c r="F42" s="33">
        <f t="shared" si="1"/>
        <v>-2.1858128414340001</v>
      </c>
      <c r="G42" s="9">
        <f t="shared" si="2"/>
        <v>1.4414650442169339E-2</v>
      </c>
      <c r="H42" s="9"/>
      <c r="I42" s="2">
        <f t="shared" si="5"/>
        <v>105.60000000000001</v>
      </c>
      <c r="J42" s="28">
        <v>108</v>
      </c>
      <c r="K42" s="18">
        <v>3</v>
      </c>
    </row>
    <row r="43" spans="1:11" x14ac:dyDescent="0.2">
      <c r="A43" s="2">
        <v>1</v>
      </c>
      <c r="B43" s="11">
        <f>RANK(A43,A:A,)</f>
        <v>43</v>
      </c>
      <c r="C43" s="11">
        <f t="shared" si="3"/>
        <v>125</v>
      </c>
      <c r="D43" s="11">
        <f t="shared" si="0"/>
        <v>7.575757575757576E-3</v>
      </c>
      <c r="E43" s="11">
        <f t="shared" si="4"/>
        <v>0.94696969696969635</v>
      </c>
      <c r="F43" s="33">
        <f t="shared" si="1"/>
        <v>-1.0929064207170001</v>
      </c>
      <c r="G43" s="9">
        <f t="shared" si="2"/>
        <v>0.13721744445350648</v>
      </c>
      <c r="H43" s="9"/>
      <c r="I43" s="2">
        <f t="shared" si="5"/>
        <v>118.80000000000001</v>
      </c>
      <c r="J43" s="28">
        <v>121.5</v>
      </c>
      <c r="K43" s="18">
        <v>4</v>
      </c>
    </row>
    <row r="44" spans="1:11" x14ac:dyDescent="0.2">
      <c r="A44" s="2">
        <v>2</v>
      </c>
      <c r="B44" s="11">
        <f>RANK(A44,A:A,)</f>
        <v>31</v>
      </c>
      <c r="C44" s="11">
        <f t="shared" si="3"/>
        <v>127</v>
      </c>
      <c r="D44" s="11">
        <f t="shared" si="0"/>
        <v>1.5151515151515152E-2</v>
      </c>
      <c r="E44" s="11">
        <f t="shared" si="4"/>
        <v>0.96212121212121149</v>
      </c>
      <c r="F44" s="33">
        <f t="shared" si="1"/>
        <v>0</v>
      </c>
      <c r="G44" s="9">
        <f t="shared" si="2"/>
        <v>0.5</v>
      </c>
      <c r="H44" s="9"/>
      <c r="I44" s="2">
        <f t="shared" si="5"/>
        <v>132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17</v>
      </c>
      <c r="C45" s="11">
        <f t="shared" si="3"/>
        <v>130</v>
      </c>
      <c r="D45" s="11">
        <f t="shared" si="0"/>
        <v>2.2727272727272728E-2</v>
      </c>
      <c r="E45" s="11">
        <f t="shared" si="4"/>
        <v>0.9848484848484842</v>
      </c>
      <c r="F45" s="33">
        <f t="shared" si="1"/>
        <v>-1.0929064207170001</v>
      </c>
      <c r="G45" s="9">
        <f t="shared" si="2"/>
        <v>0.13721744445350648</v>
      </c>
      <c r="H45" s="9"/>
      <c r="I45" s="2"/>
      <c r="J45" s="22" t="s">
        <v>44</v>
      </c>
      <c r="K45" s="23">
        <v>0</v>
      </c>
    </row>
    <row r="46" spans="1:11" x14ac:dyDescent="0.2">
      <c r="A46" s="2">
        <v>2</v>
      </c>
      <c r="B46" s="36">
        <f>RANK(A46,A:A,)</f>
        <v>31</v>
      </c>
      <c r="C46" s="36">
        <f t="shared" si="3"/>
        <v>132</v>
      </c>
      <c r="D46" s="36">
        <f t="shared" si="0"/>
        <v>1.5151515151515152E-2</v>
      </c>
      <c r="E46" s="36">
        <f t="shared" si="4"/>
        <v>0.99999999999999933</v>
      </c>
      <c r="F46" s="33">
        <f t="shared" si="1"/>
        <v>-3.2787192621510002</v>
      </c>
      <c r="G46" s="9">
        <f t="shared" si="2"/>
        <v>5.2139659545042544E-4</v>
      </c>
      <c r="H46" s="9"/>
      <c r="I46" s="2"/>
      <c r="J46" s="10"/>
      <c r="K46" s="10"/>
    </row>
    <row r="47" spans="1:11" ht="15" customHeight="1" x14ac:dyDescent="0.2">
      <c r="I47" s="42"/>
      <c r="J47" s="114" t="s">
        <v>80</v>
      </c>
      <c r="K47" s="115"/>
    </row>
    <row r="48" spans="1:11" x14ac:dyDescent="0.2">
      <c r="I48" s="42">
        <v>-3</v>
      </c>
      <c r="J48" s="108" t="s">
        <v>50</v>
      </c>
      <c r="K48" s="108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676C-2711-844B-A07D-57931EFA4439}">
  <sheetPr>
    <tabColor theme="4" tint="0.59999389629810485"/>
  </sheetPr>
  <dimension ref="A1:S61"/>
  <sheetViews>
    <sheetView topLeftCell="H1" workbookViewId="0">
      <selection activeCell="S1" sqref="Q1:S8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9.33203125" hidden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1" spans="1:19" x14ac:dyDescent="0.2">
      <c r="Q1" s="10"/>
      <c r="R1" s="10"/>
      <c r="S1" s="10"/>
    </row>
    <row r="2" spans="1:19" s="4" customFormat="1" x14ac:dyDescent="0.2">
      <c r="A2" s="12" t="s">
        <v>8</v>
      </c>
      <c r="B2" s="12" t="s">
        <v>12</v>
      </c>
      <c r="C2" s="12" t="s">
        <v>46</v>
      </c>
      <c r="D2" s="12" t="s">
        <v>47</v>
      </c>
      <c r="E2" s="12" t="s">
        <v>49</v>
      </c>
      <c r="F2" s="12" t="s">
        <v>39</v>
      </c>
      <c r="G2" s="12" t="s">
        <v>54</v>
      </c>
      <c r="H2" s="37"/>
      <c r="I2" s="3"/>
      <c r="J2" s="13" t="s">
        <v>48</v>
      </c>
      <c r="K2" s="38">
        <f>SUM(A:A)</f>
        <v>132.666</v>
      </c>
      <c r="Q2" s="168"/>
      <c r="R2" s="168"/>
      <c r="S2" s="168"/>
    </row>
    <row r="3" spans="1:19" x14ac:dyDescent="0.2">
      <c r="A3" s="11">
        <v>2</v>
      </c>
      <c r="B3" s="11">
        <f>RANK(A3,A:A,)</f>
        <v>35</v>
      </c>
      <c r="C3" s="11">
        <f>SUM(A3)</f>
        <v>2</v>
      </c>
      <c r="D3" s="11">
        <f>A3/$K$2</f>
        <v>1.5075452640465531E-2</v>
      </c>
      <c r="E3" s="11">
        <f>D3</f>
        <v>1.5075452640465531E-2</v>
      </c>
      <c r="F3" s="11">
        <f>STANDARDIZE(A4,$K$5,$K$11)</f>
        <v>-1.1271469823206044</v>
      </c>
      <c r="G3" s="11">
        <f>_xlfn.NORM.S.DIST(F3,C3)</f>
        <v>0.12984017099796405</v>
      </c>
      <c r="H3" s="9"/>
      <c r="I3" s="2"/>
      <c r="J3" s="13" t="s">
        <v>13</v>
      </c>
      <c r="K3" s="38">
        <f>MIN(A:A)</f>
        <v>1</v>
      </c>
      <c r="M3" s="13" t="s">
        <v>33</v>
      </c>
      <c r="N3" s="13" t="s">
        <v>23</v>
      </c>
      <c r="O3" s="13" t="s">
        <v>34</v>
      </c>
      <c r="Q3" s="25"/>
      <c r="R3" s="25"/>
      <c r="S3" s="10"/>
    </row>
    <row r="4" spans="1:19" x14ac:dyDescent="0.2">
      <c r="A4" s="11">
        <v>2</v>
      </c>
      <c r="B4" s="11">
        <f>RANK(A4,A:A,)</f>
        <v>35</v>
      </c>
      <c r="C4" s="11">
        <f>SUM(C3+A4)</f>
        <v>4</v>
      </c>
      <c r="D4" s="11">
        <f t="shared" ref="D4:D46" si="0">A4/$K$2</f>
        <v>1.5075452640465531E-2</v>
      </c>
      <c r="E4" s="11">
        <f>SUM(E3+D4)</f>
        <v>3.0150905280931062E-2</v>
      </c>
      <c r="F4" s="11">
        <f t="shared" ref="F4:F46" si="1">STANDARDIZE(A5,$K$5,$K$11)</f>
        <v>-1.1271469823206044</v>
      </c>
      <c r="G4" s="11">
        <f t="shared" ref="G4:G46" si="2">_xlfn.NORM.S.DIST(F4,C4)</f>
        <v>0.12984017099796405</v>
      </c>
      <c r="H4" s="9"/>
      <c r="I4" s="2"/>
      <c r="J4" s="13" t="s">
        <v>14</v>
      </c>
      <c r="K4" s="38">
        <f>MAX(A:A)</f>
        <v>4</v>
      </c>
      <c r="M4" s="7">
        <v>0</v>
      </c>
      <c r="N4" s="7">
        <f>K3</f>
        <v>1</v>
      </c>
      <c r="O4" s="7" t="s">
        <v>35</v>
      </c>
      <c r="Q4" s="15"/>
      <c r="R4" s="15"/>
      <c r="S4" s="10"/>
    </row>
    <row r="5" spans="1:19" x14ac:dyDescent="0.2">
      <c r="A5" s="11">
        <v>2</v>
      </c>
      <c r="B5" s="11">
        <f>RANK(A5,A:A,)</f>
        <v>35</v>
      </c>
      <c r="C5" s="11">
        <f t="shared" ref="C5:C46" si="3">SUM(C4+A5)</f>
        <v>6</v>
      </c>
      <c r="D5" s="11">
        <f t="shared" si="0"/>
        <v>1.5075452640465531E-2</v>
      </c>
      <c r="E5" s="11">
        <f t="shared" ref="E5:E46" si="4">SUM(E4+D5)</f>
        <v>4.5226357921396593E-2</v>
      </c>
      <c r="F5" s="11">
        <f t="shared" si="1"/>
        <v>-0.75740360738303436</v>
      </c>
      <c r="G5" s="11">
        <f t="shared" si="2"/>
        <v>0.22440404779055118</v>
      </c>
      <c r="H5" s="9"/>
      <c r="I5" s="2"/>
      <c r="J5" s="13" t="s">
        <v>15</v>
      </c>
      <c r="K5" s="38">
        <f>AVERAGE(A:A)</f>
        <v>3.0151363636363637</v>
      </c>
      <c r="M5" s="7">
        <v>1</v>
      </c>
      <c r="N5" s="7">
        <f>_xlfn.QUARTILE.EXC(A:A,M5)</f>
        <v>2.3330000000000002</v>
      </c>
      <c r="O5" s="7" t="s">
        <v>36</v>
      </c>
      <c r="Q5" s="10"/>
      <c r="R5" s="10"/>
      <c r="S5" s="10"/>
    </row>
    <row r="6" spans="1:19" x14ac:dyDescent="0.2">
      <c r="A6" s="11">
        <v>2.3330000000000002</v>
      </c>
      <c r="B6" s="11">
        <f>RANK(A6,A:A,)</f>
        <v>31</v>
      </c>
      <c r="C6" s="11">
        <f t="shared" si="3"/>
        <v>8.3330000000000002</v>
      </c>
      <c r="D6" s="11">
        <f t="shared" si="0"/>
        <v>1.7585515505103042E-2</v>
      </c>
      <c r="E6" s="11">
        <f t="shared" si="4"/>
        <v>6.2811873426499631E-2</v>
      </c>
      <c r="F6" s="11">
        <f t="shared" si="1"/>
        <v>-0.38654989198018691</v>
      </c>
      <c r="G6" s="11">
        <f t="shared" si="2"/>
        <v>0.34954472995104485</v>
      </c>
      <c r="H6" s="9"/>
      <c r="I6" s="2"/>
      <c r="J6" s="13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  <c r="Q6" s="10"/>
      <c r="R6" s="10"/>
      <c r="S6" s="10"/>
    </row>
    <row r="7" spans="1:19" x14ac:dyDescent="0.2">
      <c r="A7" s="11">
        <v>2.6669999999999998</v>
      </c>
      <c r="B7" s="11">
        <f>RANK(A7,A:A,)</f>
        <v>29</v>
      </c>
      <c r="C7" s="11">
        <f t="shared" si="3"/>
        <v>11</v>
      </c>
      <c r="D7" s="11">
        <f t="shared" si="0"/>
        <v>2.0103116096060782E-2</v>
      </c>
      <c r="E7" s="11">
        <f t="shared" si="4"/>
        <v>8.2914989522560406E-2</v>
      </c>
      <c r="F7" s="11">
        <f t="shared" si="1"/>
        <v>-1.1271469823206044</v>
      </c>
      <c r="G7" s="11">
        <f t="shared" si="2"/>
        <v>0.12984017099796405</v>
      </c>
      <c r="H7" s="9"/>
      <c r="I7" s="2"/>
      <c r="J7" s="13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  <c r="Q7" s="10"/>
      <c r="R7" s="10"/>
      <c r="S7" s="10"/>
    </row>
    <row r="8" spans="1:19" x14ac:dyDescent="0.2">
      <c r="A8" s="11">
        <v>2</v>
      </c>
      <c r="B8" s="11">
        <f>RANK(A8,A:A,)</f>
        <v>35</v>
      </c>
      <c r="C8" s="11">
        <f t="shared" si="3"/>
        <v>13</v>
      </c>
      <c r="D8" s="11">
        <f t="shared" si="0"/>
        <v>1.5075452640465531E-2</v>
      </c>
      <c r="E8" s="11">
        <f t="shared" si="4"/>
        <v>9.7990442163025937E-2</v>
      </c>
      <c r="F8" s="11">
        <f t="shared" si="1"/>
        <v>-1.680651704261691E-2</v>
      </c>
      <c r="G8" s="11">
        <f t="shared" si="2"/>
        <v>0.49329548539199741</v>
      </c>
      <c r="H8" s="9"/>
      <c r="I8" s="2"/>
      <c r="J8" s="13" t="s">
        <v>18</v>
      </c>
      <c r="K8" s="38">
        <f>K4-K3</f>
        <v>3</v>
      </c>
      <c r="M8" s="7">
        <v>4</v>
      </c>
      <c r="N8" s="7">
        <f>K4</f>
        <v>4</v>
      </c>
      <c r="O8" s="7" t="s">
        <v>38</v>
      </c>
      <c r="Q8" s="10"/>
      <c r="R8" s="10"/>
      <c r="S8" s="10"/>
    </row>
    <row r="9" spans="1:19" x14ac:dyDescent="0.2">
      <c r="A9" s="11">
        <v>3</v>
      </c>
      <c r="B9" s="11">
        <f>RANK(A9,A:A,)</f>
        <v>21</v>
      </c>
      <c r="C9" s="11">
        <f t="shared" si="3"/>
        <v>16</v>
      </c>
      <c r="D9" s="11">
        <f t="shared" si="0"/>
        <v>2.2613178960698296E-2</v>
      </c>
      <c r="E9" s="11">
        <f t="shared" si="4"/>
        <v>0.12060362112372423</v>
      </c>
      <c r="F9" s="11">
        <f t="shared" si="1"/>
        <v>1.0935339482353705</v>
      </c>
      <c r="G9" s="11">
        <f t="shared" si="2"/>
        <v>0.86292028397103882</v>
      </c>
      <c r="H9" s="9"/>
      <c r="I9" s="2"/>
      <c r="J9" s="13" t="s">
        <v>19</v>
      </c>
      <c r="K9" s="38">
        <f>(K3+K4)/2</f>
        <v>2.5</v>
      </c>
    </row>
    <row r="10" spans="1:19" ht="17" customHeight="1" x14ac:dyDescent="0.2">
      <c r="A10" s="11">
        <v>4</v>
      </c>
      <c r="B10" s="11">
        <f>RANK(A10,A:A,)</f>
        <v>1</v>
      </c>
      <c r="C10" s="11">
        <f t="shared" si="3"/>
        <v>20</v>
      </c>
      <c r="D10" s="11">
        <f t="shared" si="0"/>
        <v>3.0150905280931062E-2</v>
      </c>
      <c r="E10" s="11">
        <f t="shared" si="4"/>
        <v>0.15075452640465531</v>
      </c>
      <c r="F10" s="11">
        <f t="shared" si="1"/>
        <v>1.0935339482353705</v>
      </c>
      <c r="G10" s="11">
        <f t="shared" si="2"/>
        <v>0.86292028397103882</v>
      </c>
      <c r="H10" s="9"/>
      <c r="I10" s="2"/>
      <c r="J10" s="13" t="s">
        <v>20</v>
      </c>
      <c r="K10" s="38">
        <f>VAR(A:A)</f>
        <v>0.81112477167018926</v>
      </c>
      <c r="M10" s="14" t="s">
        <v>43</v>
      </c>
      <c r="N10" s="14"/>
      <c r="O10" s="14"/>
    </row>
    <row r="11" spans="1:19" x14ac:dyDescent="0.2">
      <c r="A11" s="11">
        <v>4</v>
      </c>
      <c r="B11" s="11">
        <f>RANK(A11,A:A,)</f>
        <v>1</v>
      </c>
      <c r="C11" s="11">
        <f t="shared" si="3"/>
        <v>24</v>
      </c>
      <c r="D11" s="11">
        <f t="shared" si="0"/>
        <v>3.0150905280931062E-2</v>
      </c>
      <c r="E11" s="11">
        <f t="shared" si="4"/>
        <v>0.18090543168558637</v>
      </c>
      <c r="F11" s="11">
        <f t="shared" si="1"/>
        <v>-1.680651704261691E-2</v>
      </c>
      <c r="G11" s="11">
        <f t="shared" si="2"/>
        <v>0.49329548539199741</v>
      </c>
      <c r="H11" s="9"/>
      <c r="I11" s="2"/>
      <c r="J11" s="13" t="s">
        <v>11</v>
      </c>
      <c r="K11" s="38">
        <f>STDEV(A:A)</f>
        <v>0.90062465637477929</v>
      </c>
      <c r="M11" s="13" t="s">
        <v>21</v>
      </c>
      <c r="N11" s="13" t="s">
        <v>22</v>
      </c>
      <c r="O11" s="13" t="s">
        <v>23</v>
      </c>
    </row>
    <row r="12" spans="1:19" x14ac:dyDescent="0.2">
      <c r="A12" s="11">
        <v>3</v>
      </c>
      <c r="B12" s="11">
        <f>RANK(A12,A:A,)</f>
        <v>21</v>
      </c>
      <c r="C12" s="11">
        <f t="shared" si="3"/>
        <v>27</v>
      </c>
      <c r="D12" s="11">
        <f t="shared" si="0"/>
        <v>2.2613178960698296E-2</v>
      </c>
      <c r="E12" s="11">
        <f t="shared" si="4"/>
        <v>0.20351861064628468</v>
      </c>
      <c r="F12" s="11">
        <f t="shared" si="1"/>
        <v>0.3529368578949531</v>
      </c>
      <c r="G12" s="11">
        <f t="shared" si="2"/>
        <v>0.63793211097479652</v>
      </c>
      <c r="H12" s="9"/>
      <c r="I12" s="2"/>
      <c r="J12" s="13" t="s">
        <v>40</v>
      </c>
      <c r="K12" s="38">
        <f>(K11*K5)*100</f>
        <v>271.55061514231016</v>
      </c>
      <c r="M12" s="7">
        <v>0.9</v>
      </c>
      <c r="N12" s="7" t="s">
        <v>24</v>
      </c>
      <c r="O12" s="8">
        <f>PERCENTILE(A:A,M12)</f>
        <v>4</v>
      </c>
    </row>
    <row r="13" spans="1:19" x14ac:dyDescent="0.2">
      <c r="A13" s="11">
        <v>3.3330000000000002</v>
      </c>
      <c r="B13" s="11">
        <f>RANK(A13,A:A,)</f>
        <v>17</v>
      </c>
      <c r="C13" s="11">
        <f t="shared" si="3"/>
        <v>30.332999999999998</v>
      </c>
      <c r="D13" s="11">
        <f t="shared" si="0"/>
        <v>2.5123241825335808E-2</v>
      </c>
      <c r="E13" s="11">
        <f t="shared" si="4"/>
        <v>0.2286418524716205</v>
      </c>
      <c r="F13" s="11">
        <f t="shared" si="1"/>
        <v>0.7237905732978005</v>
      </c>
      <c r="G13" s="11">
        <f t="shared" si="2"/>
        <v>0.76540284124337188</v>
      </c>
      <c r="H13" s="9"/>
      <c r="I13" s="2"/>
      <c r="J13" s="13" t="s">
        <v>41</v>
      </c>
      <c r="K13" s="39">
        <f>SKEW(A:A)</f>
        <v>-0.49494811384292181</v>
      </c>
      <c r="L13" s="5"/>
      <c r="M13" s="7">
        <v>0.8</v>
      </c>
      <c r="N13" s="7" t="s">
        <v>31</v>
      </c>
      <c r="O13" s="8">
        <f>PERCENTILE(A:A,M13)</f>
        <v>4</v>
      </c>
    </row>
    <row r="14" spans="1:19" x14ac:dyDescent="0.2">
      <c r="A14" s="11">
        <v>3.6669999999999998</v>
      </c>
      <c r="B14" s="11">
        <f>RANK(A14,A:A,)</f>
        <v>15</v>
      </c>
      <c r="C14" s="11">
        <f t="shared" si="3"/>
        <v>34</v>
      </c>
      <c r="D14" s="11">
        <f t="shared" si="0"/>
        <v>2.7640842416293547E-2</v>
      </c>
      <c r="E14" s="11">
        <f t="shared" si="4"/>
        <v>0.25628269488791405</v>
      </c>
      <c r="F14" s="11">
        <f t="shared" si="1"/>
        <v>1.0935339482353705</v>
      </c>
      <c r="G14" s="11">
        <f t="shared" si="2"/>
        <v>0.86292028397103882</v>
      </c>
      <c r="H14" s="9"/>
      <c r="I14" s="2"/>
      <c r="J14" s="13" t="s">
        <v>42</v>
      </c>
      <c r="K14" s="38">
        <f>KURT(A:A)</f>
        <v>-0.76532202278809125</v>
      </c>
      <c r="L14" s="6"/>
      <c r="M14" s="7">
        <v>0.7</v>
      </c>
      <c r="N14" s="7" t="s">
        <v>25</v>
      </c>
      <c r="O14" s="8">
        <f>PERCENTILE(A:A,M14)</f>
        <v>4</v>
      </c>
    </row>
    <row r="15" spans="1:19" ht="18" customHeight="1" x14ac:dyDescent="0.2">
      <c r="A15" s="11">
        <v>4</v>
      </c>
      <c r="B15" s="11">
        <f>RANK(A15,A:A,)</f>
        <v>1</v>
      </c>
      <c r="C15" s="11">
        <f t="shared" si="3"/>
        <v>38</v>
      </c>
      <c r="D15" s="11">
        <f t="shared" si="0"/>
        <v>3.0150905280931062E-2</v>
      </c>
      <c r="E15" s="11">
        <f t="shared" si="4"/>
        <v>0.28643360016884511</v>
      </c>
      <c r="F15" s="11">
        <f t="shared" si="1"/>
        <v>1.0935339482353705</v>
      </c>
      <c r="G15" s="11">
        <f t="shared" si="2"/>
        <v>0.86292028397103882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3.3330000000000002</v>
      </c>
    </row>
    <row r="16" spans="1:19" ht="23" customHeight="1" x14ac:dyDescent="0.2">
      <c r="A16" s="11">
        <v>4</v>
      </c>
      <c r="B16" s="11">
        <f>RANK(A16,A:A,)</f>
        <v>1</v>
      </c>
      <c r="C16" s="11">
        <f t="shared" si="3"/>
        <v>42</v>
      </c>
      <c r="D16" s="11">
        <f t="shared" si="0"/>
        <v>3.0150905280931062E-2</v>
      </c>
      <c r="E16" s="11">
        <f t="shared" si="4"/>
        <v>0.31658450544977618</v>
      </c>
      <c r="F16" s="11">
        <f t="shared" si="1"/>
        <v>1.0935339482353705</v>
      </c>
      <c r="G16" s="11">
        <f t="shared" si="2"/>
        <v>0.86292028397103882</v>
      </c>
      <c r="H16" s="9"/>
      <c r="I16" s="2" t="s">
        <v>51</v>
      </c>
      <c r="J16" s="30" t="s">
        <v>52</v>
      </c>
      <c r="K16" s="31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11">
        <v>4</v>
      </c>
      <c r="B17" s="11">
        <f>RANK(A17,A:A,)</f>
        <v>1</v>
      </c>
      <c r="C17" s="11">
        <f t="shared" si="3"/>
        <v>46</v>
      </c>
      <c r="D17" s="11">
        <f t="shared" si="0"/>
        <v>3.0150905280931062E-2</v>
      </c>
      <c r="E17" s="11">
        <f t="shared" si="4"/>
        <v>0.34673541073070724</v>
      </c>
      <c r="F17" s="11">
        <f t="shared" si="1"/>
        <v>1.0935339482353705</v>
      </c>
      <c r="G17" s="11">
        <f t="shared" si="2"/>
        <v>0.86292028397103882</v>
      </c>
      <c r="H17" s="9"/>
      <c r="I17" s="2">
        <v>0</v>
      </c>
      <c r="J17" s="13" t="s">
        <v>50</v>
      </c>
      <c r="K17" s="13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11">
        <v>4</v>
      </c>
      <c r="B18" s="11">
        <f>RANK(A18,A:A,)</f>
        <v>1</v>
      </c>
      <c r="C18" s="11">
        <f t="shared" si="3"/>
        <v>50</v>
      </c>
      <c r="D18" s="11">
        <f t="shared" si="0"/>
        <v>3.0150905280931062E-2</v>
      </c>
      <c r="E18" s="11">
        <f t="shared" si="4"/>
        <v>0.3768863160116383</v>
      </c>
      <c r="F18" s="11">
        <f t="shared" si="1"/>
        <v>-1.1271469823206044</v>
      </c>
      <c r="G18" s="11">
        <f t="shared" si="2"/>
        <v>0.12984017099796405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2.3330000000000002</v>
      </c>
    </row>
    <row r="19" spans="1:15" x14ac:dyDescent="0.2">
      <c r="A19" s="11">
        <v>2</v>
      </c>
      <c r="B19" s="11">
        <f>RANK(A19,A:A,)</f>
        <v>35</v>
      </c>
      <c r="C19" s="11">
        <f t="shared" si="3"/>
        <v>52</v>
      </c>
      <c r="D19" s="11">
        <f t="shared" si="0"/>
        <v>1.5075452640465531E-2</v>
      </c>
      <c r="E19" s="11">
        <f t="shared" si="4"/>
        <v>0.39196176865210386</v>
      </c>
      <c r="F19" s="11">
        <f t="shared" si="1"/>
        <v>-0.38654989198018691</v>
      </c>
      <c r="G19" s="11">
        <f t="shared" si="2"/>
        <v>0.34954472995104485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11">
        <v>2.6669999999999998</v>
      </c>
      <c r="B20" s="11">
        <f>RANK(A20,A:A,)</f>
        <v>29</v>
      </c>
      <c r="C20" s="11">
        <f t="shared" si="3"/>
        <v>54.667000000000002</v>
      </c>
      <c r="D20" s="11">
        <f t="shared" si="0"/>
        <v>2.0103116096060782E-2</v>
      </c>
      <c r="E20" s="11">
        <f t="shared" si="4"/>
        <v>0.41206488474816466</v>
      </c>
      <c r="F20" s="11">
        <f t="shared" si="1"/>
        <v>-1.680651704261691E-2</v>
      </c>
      <c r="G20" s="11">
        <f t="shared" si="2"/>
        <v>0.49329548539199741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11">
        <v>3</v>
      </c>
      <c r="B21" s="11">
        <f>RANK(A21,A:A,)</f>
        <v>21</v>
      </c>
      <c r="C21" s="11">
        <f t="shared" si="3"/>
        <v>57.667000000000002</v>
      </c>
      <c r="D21" s="11">
        <f t="shared" si="0"/>
        <v>2.2613178960698296E-2</v>
      </c>
      <c r="E21" s="11">
        <f t="shared" si="4"/>
        <v>0.43467806370886297</v>
      </c>
      <c r="F21" s="11">
        <f t="shared" si="1"/>
        <v>-1.680651704261691E-2</v>
      </c>
      <c r="G21" s="11">
        <f t="shared" si="2"/>
        <v>0.49329548539199741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11">
        <v>3</v>
      </c>
      <c r="B22" s="11">
        <f>RANK(A22,A:A,)</f>
        <v>21</v>
      </c>
      <c r="C22" s="11">
        <f t="shared" si="3"/>
        <v>60.667000000000002</v>
      </c>
      <c r="D22" s="11">
        <f t="shared" si="0"/>
        <v>2.2613178960698296E-2</v>
      </c>
      <c r="E22" s="11">
        <f t="shared" si="4"/>
        <v>0.45729124266956128</v>
      </c>
      <c r="F22" s="11">
        <f t="shared" si="1"/>
        <v>0.3529368578949531</v>
      </c>
      <c r="G22" s="11">
        <f t="shared" si="2"/>
        <v>0.63793211097479652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11">
        <v>3.3330000000000002</v>
      </c>
      <c r="B23" s="11">
        <f>RANK(A23,A:A,)</f>
        <v>17</v>
      </c>
      <c r="C23" s="11">
        <f t="shared" si="3"/>
        <v>64</v>
      </c>
      <c r="D23" s="11">
        <f t="shared" si="0"/>
        <v>2.5123241825335808E-2</v>
      </c>
      <c r="E23" s="11">
        <f t="shared" si="4"/>
        <v>0.4824144844948971</v>
      </c>
      <c r="F23" s="11">
        <f t="shared" si="1"/>
        <v>1.0935339482353705</v>
      </c>
      <c r="G23" s="11">
        <f t="shared" si="2"/>
        <v>0.86292028397103882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11">
        <v>4</v>
      </c>
      <c r="B24" s="11">
        <f>RANK(A24,A:A,)</f>
        <v>1</v>
      </c>
      <c r="C24" s="11">
        <f t="shared" si="3"/>
        <v>68</v>
      </c>
      <c r="D24" s="11">
        <f t="shared" si="0"/>
        <v>3.0150905280931062E-2</v>
      </c>
      <c r="E24" s="11">
        <f t="shared" si="4"/>
        <v>0.51256538977582822</v>
      </c>
      <c r="F24" s="11">
        <f t="shared" si="1"/>
        <v>-2.2374874475985917</v>
      </c>
      <c r="G24" s="11">
        <f t="shared" si="2"/>
        <v>1.2627249408672152E-2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11">
        <v>1</v>
      </c>
      <c r="B25" s="11">
        <f>RANK(A25,A:A,)</f>
        <v>43</v>
      </c>
      <c r="C25" s="11">
        <f t="shared" si="3"/>
        <v>69</v>
      </c>
      <c r="D25" s="11">
        <f t="shared" si="0"/>
        <v>7.5377263202327655E-3</v>
      </c>
      <c r="E25" s="11">
        <f t="shared" si="4"/>
        <v>0.52010311609606097</v>
      </c>
      <c r="F25" s="11">
        <f t="shared" si="1"/>
        <v>-1.680651704261691E-2</v>
      </c>
      <c r="G25" s="11">
        <f t="shared" si="2"/>
        <v>0.49329548539199741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11">
        <v>3</v>
      </c>
      <c r="B26" s="11">
        <f>RANK(A26,A:A,)</f>
        <v>21</v>
      </c>
      <c r="C26" s="11">
        <f t="shared" si="3"/>
        <v>72</v>
      </c>
      <c r="D26" s="11">
        <f t="shared" si="0"/>
        <v>2.2613178960698296E-2</v>
      </c>
      <c r="E26" s="11">
        <f t="shared" si="4"/>
        <v>0.54271629505675922</v>
      </c>
      <c r="F26" s="11">
        <f t="shared" si="1"/>
        <v>-1.680651704261691E-2</v>
      </c>
      <c r="G26" s="11">
        <f t="shared" si="2"/>
        <v>0.49329548539199741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11">
        <v>3</v>
      </c>
      <c r="B27" s="11">
        <f>RANK(A27,A:A,)</f>
        <v>21</v>
      </c>
      <c r="C27" s="11">
        <f t="shared" si="3"/>
        <v>75</v>
      </c>
      <c r="D27" s="11">
        <f t="shared" si="0"/>
        <v>2.2613178960698296E-2</v>
      </c>
      <c r="E27" s="11">
        <f t="shared" si="4"/>
        <v>0.56532947401745748</v>
      </c>
      <c r="F27" s="11">
        <f t="shared" si="1"/>
        <v>-2.2374874475985917</v>
      </c>
      <c r="G27" s="11">
        <f t="shared" si="2"/>
        <v>1.2627249408672152E-2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11">
        <v>1</v>
      </c>
      <c r="B28" s="11">
        <f>RANK(A28,A:A,)</f>
        <v>43</v>
      </c>
      <c r="C28" s="11">
        <f t="shared" si="3"/>
        <v>76</v>
      </c>
      <c r="D28" s="11">
        <f t="shared" si="0"/>
        <v>7.5377263202327655E-3</v>
      </c>
      <c r="E28" s="11">
        <f t="shared" si="4"/>
        <v>0.57286720033769023</v>
      </c>
      <c r="F28" s="11">
        <f t="shared" si="1"/>
        <v>-0.75740360738303436</v>
      </c>
      <c r="G28" s="11">
        <f t="shared" si="2"/>
        <v>0.22440404779055118</v>
      </c>
      <c r="H28" s="9"/>
      <c r="I28" s="2"/>
      <c r="J28" s="22" t="s">
        <v>44</v>
      </c>
      <c r="K28" s="22">
        <v>0</v>
      </c>
    </row>
    <row r="29" spans="1:15" x14ac:dyDescent="0.2">
      <c r="A29" s="11">
        <v>2.3330000000000002</v>
      </c>
      <c r="B29" s="11">
        <f>RANK(A29,A:A,)</f>
        <v>31</v>
      </c>
      <c r="C29" s="11">
        <f t="shared" si="3"/>
        <v>78.332999999999998</v>
      </c>
      <c r="D29" s="11">
        <f t="shared" si="0"/>
        <v>1.7585515505103042E-2</v>
      </c>
      <c r="E29" s="11">
        <f t="shared" si="4"/>
        <v>0.59045271584279324</v>
      </c>
      <c r="F29" s="11">
        <f t="shared" si="1"/>
        <v>1.0935339482353705</v>
      </c>
      <c r="G29" s="11">
        <f t="shared" si="2"/>
        <v>0.86292028397103882</v>
      </c>
      <c r="H29" s="9"/>
      <c r="I29" s="2"/>
      <c r="J29" s="15"/>
      <c r="K29" s="15"/>
    </row>
    <row r="30" spans="1:15" x14ac:dyDescent="0.2">
      <c r="A30" s="11">
        <v>4</v>
      </c>
      <c r="B30" s="11">
        <f>RANK(A30,A:A,)</f>
        <v>1</v>
      </c>
      <c r="C30" s="11">
        <f t="shared" si="3"/>
        <v>82.332999999999998</v>
      </c>
      <c r="D30" s="11">
        <f t="shared" si="0"/>
        <v>3.0150905280931062E-2</v>
      </c>
      <c r="E30" s="11">
        <f t="shared" si="4"/>
        <v>0.62060362112372425</v>
      </c>
      <c r="F30" s="11">
        <f t="shared" si="1"/>
        <v>1.0935339482353705</v>
      </c>
      <c r="G30" s="11">
        <f t="shared" si="2"/>
        <v>0.86292028397103882</v>
      </c>
      <c r="H30" s="9"/>
      <c r="I30" s="2"/>
      <c r="J30" s="15"/>
      <c r="K30" s="15"/>
    </row>
    <row r="31" spans="1:15" x14ac:dyDescent="0.2">
      <c r="A31" s="11">
        <v>4</v>
      </c>
      <c r="B31" s="11">
        <f>RANK(A31,A:A,)</f>
        <v>1</v>
      </c>
      <c r="C31" s="11">
        <f t="shared" si="3"/>
        <v>86.332999999999998</v>
      </c>
      <c r="D31" s="11">
        <f t="shared" si="0"/>
        <v>3.0150905280931062E-2</v>
      </c>
      <c r="E31" s="11">
        <f t="shared" si="4"/>
        <v>0.65075452640465525</v>
      </c>
      <c r="F31" s="11">
        <f t="shared" si="1"/>
        <v>-1.680651704261691E-2</v>
      </c>
      <c r="G31" s="11">
        <f t="shared" si="2"/>
        <v>0.49329548539199741</v>
      </c>
      <c r="H31" s="9"/>
      <c r="I31" s="2"/>
      <c r="J31" s="15"/>
      <c r="K31" s="15"/>
    </row>
    <row r="32" spans="1:15" x14ac:dyDescent="0.2">
      <c r="A32" s="11">
        <v>3</v>
      </c>
      <c r="B32" s="11">
        <f>RANK(A32,A:A,)</f>
        <v>21</v>
      </c>
      <c r="C32" s="11">
        <f t="shared" si="3"/>
        <v>89.332999999999998</v>
      </c>
      <c r="D32" s="11">
        <f t="shared" si="0"/>
        <v>2.2613178960698296E-2</v>
      </c>
      <c r="E32" s="11">
        <f t="shared" si="4"/>
        <v>0.67336770536535351</v>
      </c>
      <c r="F32" s="11">
        <f t="shared" si="1"/>
        <v>-1.4968903572581742</v>
      </c>
      <c r="G32" s="11">
        <f t="shared" si="2"/>
        <v>6.7210894845469923E-2</v>
      </c>
      <c r="H32" s="9"/>
      <c r="I32" s="2"/>
      <c r="J32" s="15"/>
      <c r="K32" s="15"/>
    </row>
    <row r="33" spans="1:11" ht="37" customHeight="1" x14ac:dyDescent="0.2">
      <c r="A33" s="11">
        <v>1.667</v>
      </c>
      <c r="B33" s="11">
        <f>RANK(A33,A:A,)</f>
        <v>41</v>
      </c>
      <c r="C33" s="11">
        <f t="shared" si="3"/>
        <v>91</v>
      </c>
      <c r="D33" s="11">
        <f t="shared" si="0"/>
        <v>1.256538977582802E-2</v>
      </c>
      <c r="E33" s="11">
        <f t="shared" si="4"/>
        <v>0.6859330951411815</v>
      </c>
      <c r="F33" s="11">
        <f t="shared" si="1"/>
        <v>0.3529368578949531</v>
      </c>
      <c r="G33" s="11">
        <f t="shared" si="2"/>
        <v>0.63793211097479652</v>
      </c>
      <c r="H33" s="9"/>
      <c r="I33" s="2">
        <f>C46/10</f>
        <v>13.2666</v>
      </c>
      <c r="J33" s="40" t="s">
        <v>53</v>
      </c>
      <c r="K33" s="41"/>
    </row>
    <row r="34" spans="1:11" x14ac:dyDescent="0.2">
      <c r="A34" s="11">
        <v>3.3330000000000002</v>
      </c>
      <c r="B34" s="11">
        <f>RANK(A34,A:A,)</f>
        <v>17</v>
      </c>
      <c r="C34" s="11">
        <f t="shared" si="3"/>
        <v>94.332999999999998</v>
      </c>
      <c r="D34" s="11">
        <f t="shared" si="0"/>
        <v>2.5123241825335808E-2</v>
      </c>
      <c r="E34" s="11">
        <f t="shared" si="4"/>
        <v>0.71105633696651727</v>
      </c>
      <c r="F34" s="11">
        <f t="shared" si="1"/>
        <v>1.0935339482353705</v>
      </c>
      <c r="G34" s="11">
        <f t="shared" si="2"/>
        <v>0.86292028397103882</v>
      </c>
      <c r="H34" s="9"/>
      <c r="I34" s="2">
        <v>0</v>
      </c>
      <c r="J34" s="13" t="s">
        <v>50</v>
      </c>
      <c r="K34" s="21" t="s">
        <v>45</v>
      </c>
    </row>
    <row r="35" spans="1:11" x14ac:dyDescent="0.2">
      <c r="A35" s="11">
        <v>4</v>
      </c>
      <c r="B35" s="11">
        <f>RANK(A35,A:A,)</f>
        <v>1</v>
      </c>
      <c r="C35" s="11">
        <f t="shared" si="3"/>
        <v>98.332999999999998</v>
      </c>
      <c r="D35" s="11">
        <f t="shared" si="0"/>
        <v>3.0150905280931062E-2</v>
      </c>
      <c r="E35" s="11">
        <f t="shared" si="4"/>
        <v>0.74120724224744827</v>
      </c>
      <c r="F35" s="11">
        <f t="shared" si="1"/>
        <v>1.0935339482353705</v>
      </c>
      <c r="G35" s="11">
        <f t="shared" si="2"/>
        <v>0.86292028397103882</v>
      </c>
      <c r="H35" s="9"/>
      <c r="I35" s="2">
        <f>I34+$I$33</f>
        <v>13.2666</v>
      </c>
      <c r="J35" s="28">
        <v>13.5</v>
      </c>
      <c r="K35" s="18">
        <v>5</v>
      </c>
    </row>
    <row r="36" spans="1:11" x14ac:dyDescent="0.2">
      <c r="A36" s="11">
        <v>4</v>
      </c>
      <c r="B36" s="11">
        <f>RANK(A36,A:A,)</f>
        <v>1</v>
      </c>
      <c r="C36" s="11">
        <f t="shared" si="3"/>
        <v>102.333</v>
      </c>
      <c r="D36" s="11">
        <f t="shared" si="0"/>
        <v>3.0150905280931062E-2</v>
      </c>
      <c r="E36" s="11">
        <f t="shared" si="4"/>
        <v>0.77135814752837928</v>
      </c>
      <c r="F36" s="11">
        <f t="shared" si="1"/>
        <v>1.0935339482353705</v>
      </c>
      <c r="G36" s="11">
        <f t="shared" si="2"/>
        <v>0.86292028397103882</v>
      </c>
      <c r="H36" s="9"/>
      <c r="I36" s="2">
        <f t="shared" ref="I36:I44" si="5">I35+$I$33</f>
        <v>26.533200000000001</v>
      </c>
      <c r="J36" s="28">
        <v>27</v>
      </c>
      <c r="K36" s="18">
        <v>4</v>
      </c>
    </row>
    <row r="37" spans="1:11" x14ac:dyDescent="0.2">
      <c r="A37" s="11">
        <v>4</v>
      </c>
      <c r="B37" s="11">
        <f>RANK(A37,A:A,)</f>
        <v>1</v>
      </c>
      <c r="C37" s="11">
        <f t="shared" si="3"/>
        <v>106.333</v>
      </c>
      <c r="D37" s="11">
        <f t="shared" si="0"/>
        <v>3.0150905280931062E-2</v>
      </c>
      <c r="E37" s="11">
        <f t="shared" si="4"/>
        <v>0.80150905280931029</v>
      </c>
      <c r="F37" s="11">
        <f t="shared" si="1"/>
        <v>0.3529368578949531</v>
      </c>
      <c r="G37" s="11">
        <f t="shared" si="2"/>
        <v>0.63793211097479652</v>
      </c>
      <c r="H37" s="9"/>
      <c r="I37" s="2">
        <f t="shared" si="5"/>
        <v>39.799800000000005</v>
      </c>
      <c r="J37" s="28">
        <v>40.5</v>
      </c>
      <c r="K37" s="18">
        <v>3</v>
      </c>
    </row>
    <row r="38" spans="1:11" x14ac:dyDescent="0.2">
      <c r="A38" s="11">
        <v>3.3330000000000002</v>
      </c>
      <c r="B38" s="11">
        <f>RANK(A38,A:A,)</f>
        <v>17</v>
      </c>
      <c r="C38" s="11">
        <f t="shared" si="3"/>
        <v>109.666</v>
      </c>
      <c r="D38" s="11">
        <f t="shared" si="0"/>
        <v>2.5123241825335808E-2</v>
      </c>
      <c r="E38" s="11">
        <f t="shared" si="4"/>
        <v>0.82663229463464605</v>
      </c>
      <c r="F38" s="11">
        <f t="shared" si="1"/>
        <v>1.0935339482353705</v>
      </c>
      <c r="G38" s="11">
        <f t="shared" si="2"/>
        <v>0.86292028397103882</v>
      </c>
      <c r="H38" s="9"/>
      <c r="I38" s="2">
        <f t="shared" si="5"/>
        <v>53.066400000000002</v>
      </c>
      <c r="J38" s="28">
        <v>54</v>
      </c>
      <c r="K38" s="18">
        <v>4</v>
      </c>
    </row>
    <row r="39" spans="1:11" x14ac:dyDescent="0.2">
      <c r="A39" s="11">
        <v>4</v>
      </c>
      <c r="B39" s="11">
        <f>RANK(A39,A:A,)</f>
        <v>1</v>
      </c>
      <c r="C39" s="11">
        <f t="shared" si="3"/>
        <v>113.666</v>
      </c>
      <c r="D39" s="11">
        <f t="shared" si="0"/>
        <v>3.0150905280931062E-2</v>
      </c>
      <c r="E39" s="11">
        <f t="shared" si="4"/>
        <v>0.85678319991557705</v>
      </c>
      <c r="F39" s="11">
        <f t="shared" si="1"/>
        <v>-1.1271469823206044</v>
      </c>
      <c r="G39" s="11">
        <f t="shared" si="2"/>
        <v>0.12984017099796405</v>
      </c>
      <c r="H39" s="9"/>
      <c r="I39" s="2">
        <f t="shared" si="5"/>
        <v>66.332999999999998</v>
      </c>
      <c r="J39" s="28">
        <v>67.5</v>
      </c>
      <c r="K39" s="18">
        <v>4</v>
      </c>
    </row>
    <row r="40" spans="1:11" x14ac:dyDescent="0.2">
      <c r="A40" s="11">
        <v>2</v>
      </c>
      <c r="B40" s="11">
        <f>RANK(A40,A:A,)</f>
        <v>35</v>
      </c>
      <c r="C40" s="11">
        <f t="shared" si="3"/>
        <v>115.666</v>
      </c>
      <c r="D40" s="11">
        <f t="shared" si="0"/>
        <v>1.5075452640465531E-2</v>
      </c>
      <c r="E40" s="11">
        <f t="shared" si="4"/>
        <v>0.87185865255604256</v>
      </c>
      <c r="F40" s="11">
        <f t="shared" si="1"/>
        <v>0.7237905732978005</v>
      </c>
      <c r="G40" s="11">
        <f t="shared" si="2"/>
        <v>0.76540284124337188</v>
      </c>
      <c r="H40" s="9"/>
      <c r="I40" s="2">
        <f t="shared" si="5"/>
        <v>79.599599999999995</v>
      </c>
      <c r="J40" s="28">
        <v>81</v>
      </c>
      <c r="K40" s="18">
        <v>6</v>
      </c>
    </row>
    <row r="41" spans="1:11" x14ac:dyDescent="0.2">
      <c r="A41" s="11">
        <v>3.6669999999999998</v>
      </c>
      <c r="B41" s="11">
        <f>RANK(A41,A:A,)</f>
        <v>15</v>
      </c>
      <c r="C41" s="11">
        <f t="shared" si="3"/>
        <v>119.333</v>
      </c>
      <c r="D41" s="11">
        <f t="shared" si="0"/>
        <v>2.7640842416293547E-2</v>
      </c>
      <c r="E41" s="11">
        <f t="shared" si="4"/>
        <v>0.89949949497233606</v>
      </c>
      <c r="F41" s="11">
        <f t="shared" si="1"/>
        <v>1.0935339482353705</v>
      </c>
      <c r="G41" s="11">
        <f t="shared" si="2"/>
        <v>0.86292028397103882</v>
      </c>
      <c r="H41" s="9"/>
      <c r="I41" s="2">
        <f t="shared" si="5"/>
        <v>92.866199999999992</v>
      </c>
      <c r="J41" s="28">
        <v>94.5</v>
      </c>
      <c r="K41" s="18">
        <v>5</v>
      </c>
    </row>
    <row r="42" spans="1:11" x14ac:dyDescent="0.2">
      <c r="A42" s="11">
        <v>4</v>
      </c>
      <c r="B42" s="11">
        <f>RANK(A42,A:A,)</f>
        <v>1</v>
      </c>
      <c r="C42" s="11">
        <f t="shared" si="3"/>
        <v>123.333</v>
      </c>
      <c r="D42" s="11">
        <f t="shared" si="0"/>
        <v>3.0150905280931062E-2</v>
      </c>
      <c r="E42" s="11">
        <f t="shared" si="4"/>
        <v>0.92965040025326706</v>
      </c>
      <c r="F42" s="11">
        <f t="shared" si="1"/>
        <v>-1.4968903572581742</v>
      </c>
      <c r="G42" s="11">
        <f t="shared" si="2"/>
        <v>6.7210894845469923E-2</v>
      </c>
      <c r="H42" s="9"/>
      <c r="I42" s="2">
        <f t="shared" si="5"/>
        <v>106.13279999999999</v>
      </c>
      <c r="J42" s="28">
        <v>108</v>
      </c>
      <c r="K42" s="18">
        <v>3</v>
      </c>
    </row>
    <row r="43" spans="1:11" x14ac:dyDescent="0.2">
      <c r="A43" s="11">
        <v>1.667</v>
      </c>
      <c r="B43" s="11">
        <f>RANK(A43,A:A,)</f>
        <v>41</v>
      </c>
      <c r="C43" s="11">
        <f t="shared" si="3"/>
        <v>125</v>
      </c>
      <c r="D43" s="11">
        <f t="shared" si="0"/>
        <v>1.256538977582802E-2</v>
      </c>
      <c r="E43" s="11">
        <f t="shared" si="4"/>
        <v>0.94221579002909506</v>
      </c>
      <c r="F43" s="11">
        <f t="shared" si="1"/>
        <v>-0.75740360738303436</v>
      </c>
      <c r="G43" s="11">
        <f t="shared" si="2"/>
        <v>0.22440404779055118</v>
      </c>
      <c r="H43" s="9"/>
      <c r="I43" s="2">
        <f t="shared" si="5"/>
        <v>119.39939999999999</v>
      </c>
      <c r="J43" s="28">
        <v>121.5</v>
      </c>
      <c r="K43" s="18">
        <v>4</v>
      </c>
    </row>
    <row r="44" spans="1:11" x14ac:dyDescent="0.2">
      <c r="A44" s="11">
        <v>2.3330000000000002</v>
      </c>
      <c r="B44" s="11">
        <f>RANK(A44,A:A,)</f>
        <v>31</v>
      </c>
      <c r="C44" s="11">
        <f t="shared" si="3"/>
        <v>127.333</v>
      </c>
      <c r="D44" s="11">
        <f t="shared" si="0"/>
        <v>1.7585515505103042E-2</v>
      </c>
      <c r="E44" s="11">
        <f t="shared" si="4"/>
        <v>0.95980130553419807</v>
      </c>
      <c r="F44" s="11">
        <f t="shared" si="1"/>
        <v>-1.680651704261691E-2</v>
      </c>
      <c r="G44" s="11">
        <f t="shared" si="2"/>
        <v>0.49329548539199741</v>
      </c>
      <c r="H44" s="9"/>
      <c r="I44" s="2">
        <f t="shared" si="5"/>
        <v>132.666</v>
      </c>
      <c r="J44" s="28">
        <v>135</v>
      </c>
      <c r="K44" s="18">
        <v>5</v>
      </c>
    </row>
    <row r="45" spans="1:11" x14ac:dyDescent="0.2">
      <c r="A45" s="11">
        <v>3</v>
      </c>
      <c r="B45" s="11">
        <f>RANK(A45,A:A,)</f>
        <v>21</v>
      </c>
      <c r="C45" s="11">
        <f t="shared" si="3"/>
        <v>130.333</v>
      </c>
      <c r="D45" s="11">
        <f t="shared" si="0"/>
        <v>2.2613178960698296E-2</v>
      </c>
      <c r="E45" s="11">
        <f t="shared" si="4"/>
        <v>0.98241448449489632</v>
      </c>
      <c r="F45" s="11">
        <f t="shared" si="1"/>
        <v>-0.75740360738303436</v>
      </c>
      <c r="G45" s="11">
        <f t="shared" si="2"/>
        <v>0.22440404779055118</v>
      </c>
      <c r="H45" s="9"/>
      <c r="I45" s="2"/>
      <c r="J45" s="22" t="s">
        <v>44</v>
      </c>
      <c r="K45" s="23">
        <v>0</v>
      </c>
    </row>
    <row r="46" spans="1:11" x14ac:dyDescent="0.2">
      <c r="A46" s="36">
        <v>2.3330000000000002</v>
      </c>
      <c r="B46" s="36">
        <f>RANK(A46,A:A,)</f>
        <v>31</v>
      </c>
      <c r="C46" s="36">
        <f t="shared" si="3"/>
        <v>132.666</v>
      </c>
      <c r="D46" s="36">
        <f t="shared" si="0"/>
        <v>1.7585515505103042E-2</v>
      </c>
      <c r="E46" s="36">
        <f t="shared" si="4"/>
        <v>0.99999999999999933</v>
      </c>
      <c r="F46" s="36">
        <f t="shared" si="1"/>
        <v>-3.3478279128765793</v>
      </c>
      <c r="G46" s="36">
        <f t="shared" si="2"/>
        <v>4.0723784551502552E-4</v>
      </c>
      <c r="H46" s="9"/>
      <c r="I46" s="2"/>
      <c r="J46" s="10"/>
      <c r="K46" s="10"/>
    </row>
    <row r="47" spans="1:11" ht="15" customHeight="1" x14ac:dyDescent="0.2">
      <c r="I47" s="42"/>
      <c r="J47" s="43" t="s">
        <v>55</v>
      </c>
      <c r="K47" s="44"/>
    </row>
    <row r="48" spans="1:11" x14ac:dyDescent="0.2">
      <c r="I48" s="42">
        <v>-3</v>
      </c>
      <c r="J48" s="13" t="s">
        <v>50</v>
      </c>
      <c r="K48" s="13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sortState ref="J49:J60">
    <sortCondition ref="J49"/>
  </sortState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49D5-A101-2C4E-BD4B-6C584A9FF820}">
  <sheetPr>
    <tabColor rgb="FF0070C0"/>
  </sheetPr>
  <dimension ref="A2:O61"/>
  <sheetViews>
    <sheetView topLeftCell="B10" workbookViewId="0">
      <selection activeCell="H54" sqref="H54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9.33203125" hidden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126" t="s">
        <v>4</v>
      </c>
      <c r="B2" s="127" t="s">
        <v>12</v>
      </c>
      <c r="C2" s="127" t="s">
        <v>46</v>
      </c>
      <c r="D2" s="127" t="s">
        <v>47</v>
      </c>
      <c r="E2" s="127" t="s">
        <v>49</v>
      </c>
      <c r="F2" s="128" t="s">
        <v>39</v>
      </c>
      <c r="G2" s="128" t="s">
        <v>54</v>
      </c>
      <c r="H2" s="37"/>
      <c r="I2" s="3"/>
      <c r="J2" s="118" t="s">
        <v>48</v>
      </c>
      <c r="K2" s="38">
        <f>SUM(A:A)</f>
        <v>135</v>
      </c>
    </row>
    <row r="3" spans="1:15" x14ac:dyDescent="0.2">
      <c r="A3" s="2">
        <v>2</v>
      </c>
      <c r="B3" s="11">
        <f>RANK(A3,A:A,)</f>
        <v>34</v>
      </c>
      <c r="C3" s="11">
        <f>SUM(A3)</f>
        <v>2</v>
      </c>
      <c r="D3" s="11">
        <f>A3/$K$2</f>
        <v>1.4814814814814815E-2</v>
      </c>
      <c r="E3" s="11">
        <f>D3</f>
        <v>1.4814814814814815E-2</v>
      </c>
      <c r="F3" s="33">
        <f>STANDARDIZE(A4,$K$5,$K$11)</f>
        <v>-1.0707315198237393</v>
      </c>
      <c r="G3" s="9">
        <f>_xlfn.NORM.S.DIST(F3,C3)</f>
        <v>0.14214508298199527</v>
      </c>
      <c r="H3" s="9"/>
      <c r="I3" s="2"/>
      <c r="J3" s="118" t="s">
        <v>13</v>
      </c>
      <c r="K3" s="38">
        <f>MIN(A:A)</f>
        <v>0</v>
      </c>
      <c r="M3" s="118" t="s">
        <v>33</v>
      </c>
      <c r="N3" s="118" t="s">
        <v>23</v>
      </c>
      <c r="O3" s="118" t="s">
        <v>34</v>
      </c>
    </row>
    <row r="4" spans="1:15" x14ac:dyDescent="0.2">
      <c r="A4" s="2">
        <v>2</v>
      </c>
      <c r="B4" s="11">
        <f>RANK(A4,A:A,)</f>
        <v>34</v>
      </c>
      <c r="C4" s="11">
        <f>SUM(C3+A4)</f>
        <v>4</v>
      </c>
      <c r="D4" s="11">
        <f t="shared" ref="D4:D46" si="0">A4/$K$2</f>
        <v>1.4814814814814815E-2</v>
      </c>
      <c r="E4" s="11">
        <f>SUM(E3+D4)</f>
        <v>2.9629629629629631E-2</v>
      </c>
      <c r="F4" s="33">
        <f t="shared" ref="F4:F46" si="1">STANDARDIZE(A5,$K$5,$K$11)</f>
        <v>-1.0707315198237393</v>
      </c>
      <c r="G4" s="9">
        <f t="shared" ref="G4:G46" si="2">_xlfn.NORM.S.DIST(F4,C4)</f>
        <v>0.14214508298199527</v>
      </c>
      <c r="H4" s="9"/>
      <c r="I4" s="2"/>
      <c r="J4" s="118" t="s">
        <v>14</v>
      </c>
      <c r="K4" s="38">
        <f>MAX(A:A)</f>
        <v>4</v>
      </c>
      <c r="M4" s="7">
        <v>0</v>
      </c>
      <c r="N4" s="7">
        <f>K3</f>
        <v>0</v>
      </c>
      <c r="O4" s="7" t="s">
        <v>35</v>
      </c>
    </row>
    <row r="5" spans="1:15" x14ac:dyDescent="0.2">
      <c r="A5" s="2">
        <v>2</v>
      </c>
      <c r="B5" s="11">
        <f>RANK(A5,A:A,)</f>
        <v>34</v>
      </c>
      <c r="C5" s="11">
        <f t="shared" ref="C5:C46" si="3">SUM(C4+A5)</f>
        <v>6</v>
      </c>
      <c r="D5" s="11">
        <f t="shared" si="0"/>
        <v>1.4814814814814815E-2</v>
      </c>
      <c r="E5" s="11">
        <f t="shared" ref="E5:E46" si="4">SUM(E4+D5)</f>
        <v>4.4444444444444446E-2</v>
      </c>
      <c r="F5" s="33">
        <f t="shared" si="1"/>
        <v>-2.0731184745523459</v>
      </c>
      <c r="G5" s="9">
        <f t="shared" si="2"/>
        <v>1.9080627535743914E-2</v>
      </c>
      <c r="H5" s="9"/>
      <c r="I5" s="2"/>
      <c r="J5" s="118" t="s">
        <v>15</v>
      </c>
      <c r="K5" s="38">
        <f>AVERAGE(A:A)</f>
        <v>3.0681818181818183</v>
      </c>
      <c r="M5" s="7">
        <v>1</v>
      </c>
      <c r="N5" s="7">
        <f>_xlfn.QUARTILE.EXC(A:A,M5)</f>
        <v>2.25</v>
      </c>
      <c r="O5" s="7" t="s">
        <v>36</v>
      </c>
    </row>
    <row r="6" spans="1:15" x14ac:dyDescent="0.2">
      <c r="A6" s="2">
        <v>1</v>
      </c>
      <c r="B6" s="11">
        <f>RANK(A6,A:A,)</f>
        <v>42</v>
      </c>
      <c r="C6" s="11">
        <f t="shared" si="3"/>
        <v>7</v>
      </c>
      <c r="D6" s="11">
        <f t="shared" si="0"/>
        <v>7.4074074074074077E-3</v>
      </c>
      <c r="E6" s="11">
        <f t="shared" si="4"/>
        <v>5.1851851851851857E-2</v>
      </c>
      <c r="F6" s="33">
        <f t="shared" si="1"/>
        <v>-6.834456509513244E-2</v>
      </c>
      <c r="G6" s="9">
        <f t="shared" si="2"/>
        <v>0.47275567461162965</v>
      </c>
      <c r="H6" s="9"/>
      <c r="I6" s="2"/>
      <c r="J6" s="118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</row>
    <row r="7" spans="1:15" x14ac:dyDescent="0.2">
      <c r="A7" s="2">
        <v>3</v>
      </c>
      <c r="B7" s="11">
        <f>RANK(A7,A:A,)</f>
        <v>19</v>
      </c>
      <c r="C7" s="11">
        <f t="shared" si="3"/>
        <v>10</v>
      </c>
      <c r="D7" s="11">
        <f t="shared" si="0"/>
        <v>2.2222222222222223E-2</v>
      </c>
      <c r="E7" s="11">
        <f t="shared" si="4"/>
        <v>7.4074074074074084E-2</v>
      </c>
      <c r="F7" s="33">
        <f t="shared" si="1"/>
        <v>-1.0707315198237393</v>
      </c>
      <c r="G7" s="9">
        <f t="shared" si="2"/>
        <v>0.14214508298199527</v>
      </c>
      <c r="H7" s="9"/>
      <c r="I7" s="2"/>
      <c r="J7" s="118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34</v>
      </c>
      <c r="C8" s="11">
        <f t="shared" si="3"/>
        <v>12</v>
      </c>
      <c r="D8" s="11">
        <f t="shared" si="0"/>
        <v>1.4814814814814815E-2</v>
      </c>
      <c r="E8" s="11">
        <f t="shared" si="4"/>
        <v>8.8888888888888906E-2</v>
      </c>
      <c r="F8" s="33">
        <f t="shared" si="1"/>
        <v>-6.834456509513244E-2</v>
      </c>
      <c r="G8" s="9">
        <f t="shared" si="2"/>
        <v>0.47275567461162965</v>
      </c>
      <c r="H8" s="9"/>
      <c r="I8" s="2"/>
      <c r="J8" s="118" t="s">
        <v>18</v>
      </c>
      <c r="K8" s="38">
        <f>K4-K3</f>
        <v>4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3</v>
      </c>
      <c r="B9" s="11">
        <f>RANK(A9,A:A,)</f>
        <v>19</v>
      </c>
      <c r="C9" s="11">
        <f t="shared" si="3"/>
        <v>15</v>
      </c>
      <c r="D9" s="11">
        <f t="shared" si="0"/>
        <v>2.2222222222222223E-2</v>
      </c>
      <c r="E9" s="11">
        <f t="shared" si="4"/>
        <v>0.11111111111111113</v>
      </c>
      <c r="F9" s="33">
        <f t="shared" si="1"/>
        <v>0.9340423896334743</v>
      </c>
      <c r="G9" s="9">
        <f t="shared" si="2"/>
        <v>0.8248589863035185</v>
      </c>
      <c r="H9" s="9"/>
      <c r="I9" s="2"/>
      <c r="J9" s="118" t="s">
        <v>19</v>
      </c>
      <c r="K9" s="38">
        <f>(K3+K4)/2</f>
        <v>2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19</v>
      </c>
      <c r="D10" s="11">
        <f t="shared" si="0"/>
        <v>2.9629629629629631E-2</v>
      </c>
      <c r="E10" s="11">
        <f t="shared" si="4"/>
        <v>0.14074074074074078</v>
      </c>
      <c r="F10" s="33">
        <f t="shared" si="1"/>
        <v>0.9340423896334743</v>
      </c>
      <c r="G10" s="9">
        <f t="shared" si="2"/>
        <v>0.8248589863035185</v>
      </c>
      <c r="H10" s="9"/>
      <c r="I10" s="2"/>
      <c r="J10" s="118" t="s">
        <v>20</v>
      </c>
      <c r="K10" s="38">
        <f>VAR(A:A)</f>
        <v>0.99524312896405953</v>
      </c>
      <c r="M10" s="117" t="s">
        <v>43</v>
      </c>
      <c r="N10" s="117"/>
      <c r="O10" s="117"/>
    </row>
    <row r="11" spans="1:15" x14ac:dyDescent="0.2">
      <c r="A11" s="2">
        <v>4</v>
      </c>
      <c r="B11" s="11">
        <f>RANK(A11,A:A,)</f>
        <v>1</v>
      </c>
      <c r="C11" s="11">
        <f t="shared" si="3"/>
        <v>23</v>
      </c>
      <c r="D11" s="11">
        <f t="shared" si="0"/>
        <v>2.9629629629629631E-2</v>
      </c>
      <c r="E11" s="11">
        <f t="shared" si="4"/>
        <v>0.17037037037037039</v>
      </c>
      <c r="F11" s="33">
        <f t="shared" si="1"/>
        <v>-6.834456509513244E-2</v>
      </c>
      <c r="G11" s="9">
        <f t="shared" si="2"/>
        <v>0.47275567461162965</v>
      </c>
      <c r="H11" s="9"/>
      <c r="I11" s="2"/>
      <c r="J11" s="118" t="s">
        <v>11</v>
      </c>
      <c r="K11" s="38">
        <f>STDEV(A:A)</f>
        <v>0.99761872925685369</v>
      </c>
      <c r="M11" s="118" t="s">
        <v>21</v>
      </c>
      <c r="N11" s="118" t="s">
        <v>22</v>
      </c>
      <c r="O11" s="118" t="s">
        <v>23</v>
      </c>
    </row>
    <row r="12" spans="1:15" x14ac:dyDescent="0.2">
      <c r="A12" s="2">
        <v>3</v>
      </c>
      <c r="B12" s="11">
        <f>RANK(A12,A:A,)</f>
        <v>19</v>
      </c>
      <c r="C12" s="11">
        <f t="shared" si="3"/>
        <v>26</v>
      </c>
      <c r="D12" s="11">
        <f t="shared" si="0"/>
        <v>2.2222222222222223E-2</v>
      </c>
      <c r="E12" s="11">
        <f t="shared" si="4"/>
        <v>0.19259259259259262</v>
      </c>
      <c r="F12" s="33">
        <f t="shared" si="1"/>
        <v>0.9340423896334743</v>
      </c>
      <c r="G12" s="9">
        <f t="shared" si="2"/>
        <v>0.8248589863035185</v>
      </c>
      <c r="H12" s="9"/>
      <c r="I12" s="2"/>
      <c r="J12" s="118" t="s">
        <v>40</v>
      </c>
      <c r="K12" s="38">
        <f>(K11*K5)*100</f>
        <v>306.08756465835285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4</v>
      </c>
      <c r="B13" s="11">
        <f>RANK(A13,A:A,)</f>
        <v>1</v>
      </c>
      <c r="C13" s="11">
        <f t="shared" si="3"/>
        <v>30</v>
      </c>
      <c r="D13" s="11">
        <f t="shared" si="0"/>
        <v>2.9629629629629631E-2</v>
      </c>
      <c r="E13" s="11">
        <f t="shared" si="4"/>
        <v>0.22222222222222227</v>
      </c>
      <c r="F13" s="33">
        <f t="shared" si="1"/>
        <v>0.9340423896334743</v>
      </c>
      <c r="G13" s="9">
        <f t="shared" si="2"/>
        <v>0.8248589863035185</v>
      </c>
      <c r="H13" s="9"/>
      <c r="I13" s="2"/>
      <c r="J13" s="118" t="s">
        <v>41</v>
      </c>
      <c r="K13" s="39">
        <f>SKEW(A:A)</f>
        <v>-1.0248971238052837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4</v>
      </c>
      <c r="B14" s="11">
        <f>RANK(A14,A:A,)</f>
        <v>1</v>
      </c>
      <c r="C14" s="11">
        <f t="shared" si="3"/>
        <v>34</v>
      </c>
      <c r="D14" s="11">
        <f t="shared" si="0"/>
        <v>2.9629629629629631E-2</v>
      </c>
      <c r="E14" s="11">
        <f t="shared" si="4"/>
        <v>0.25185185185185188</v>
      </c>
      <c r="F14" s="33">
        <f t="shared" si="1"/>
        <v>0.9340423896334743</v>
      </c>
      <c r="G14" s="9">
        <f t="shared" si="2"/>
        <v>0.8248589863035185</v>
      </c>
      <c r="H14" s="9"/>
      <c r="I14" s="2"/>
      <c r="J14" s="118" t="s">
        <v>42</v>
      </c>
      <c r="K14" s="38">
        <f>KURT(A:A)</f>
        <v>0.80650881943603414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38</v>
      </c>
      <c r="D15" s="11">
        <f t="shared" si="0"/>
        <v>2.9629629629629631E-2</v>
      </c>
      <c r="E15" s="11">
        <f t="shared" si="4"/>
        <v>0.2814814814814815</v>
      </c>
      <c r="F15" s="33">
        <f t="shared" si="1"/>
        <v>0.9340423896334743</v>
      </c>
      <c r="G15" s="9">
        <f t="shared" si="2"/>
        <v>0.8248589863035185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3.8000000000000007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42</v>
      </c>
      <c r="D16" s="11">
        <f t="shared" si="0"/>
        <v>2.9629629629629631E-2</v>
      </c>
      <c r="E16" s="11">
        <f t="shared" si="4"/>
        <v>0.31111111111111112</v>
      </c>
      <c r="F16" s="33">
        <f t="shared" si="1"/>
        <v>0.9340423896334743</v>
      </c>
      <c r="G16" s="9">
        <f t="shared" si="2"/>
        <v>0.8248589863035185</v>
      </c>
      <c r="H16" s="9"/>
      <c r="I16" s="2" t="s">
        <v>56</v>
      </c>
      <c r="J16" s="119" t="s">
        <v>77</v>
      </c>
      <c r="K16" s="120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46</v>
      </c>
      <c r="D17" s="11">
        <f t="shared" si="0"/>
        <v>2.9629629629629631E-2</v>
      </c>
      <c r="E17" s="11">
        <f t="shared" si="4"/>
        <v>0.34074074074074073</v>
      </c>
      <c r="F17" s="33">
        <f t="shared" si="1"/>
        <v>0.9340423896334743</v>
      </c>
      <c r="G17" s="9">
        <f t="shared" si="2"/>
        <v>0.8248589863035185</v>
      </c>
      <c r="H17" s="9"/>
      <c r="I17" s="2">
        <v>0</v>
      </c>
      <c r="J17" s="118" t="s">
        <v>50</v>
      </c>
      <c r="K17" s="118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4</v>
      </c>
      <c r="B18" s="11">
        <f>RANK(A18,A:A,)</f>
        <v>1</v>
      </c>
      <c r="C18" s="11">
        <f t="shared" si="3"/>
        <v>50</v>
      </c>
      <c r="D18" s="11">
        <f t="shared" si="0"/>
        <v>2.9629629629629631E-2</v>
      </c>
      <c r="E18" s="11">
        <f t="shared" si="4"/>
        <v>0.37037037037037035</v>
      </c>
      <c r="F18" s="33">
        <f t="shared" si="1"/>
        <v>-1.0707315198237393</v>
      </c>
      <c r="G18" s="9">
        <f t="shared" si="2"/>
        <v>0.14214508298199527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3</v>
      </c>
    </row>
    <row r="19" spans="1:15" x14ac:dyDescent="0.2">
      <c r="A19" s="2">
        <v>2</v>
      </c>
      <c r="B19" s="11">
        <f>RANK(A19,A:A,)</f>
        <v>34</v>
      </c>
      <c r="C19" s="11">
        <f t="shared" si="3"/>
        <v>52</v>
      </c>
      <c r="D19" s="11">
        <f t="shared" si="0"/>
        <v>1.4814814814814815E-2</v>
      </c>
      <c r="E19" s="11">
        <f t="shared" si="4"/>
        <v>0.38518518518518519</v>
      </c>
      <c r="F19" s="33">
        <f t="shared" si="1"/>
        <v>-6.834456509513244E-2</v>
      </c>
      <c r="G19" s="9">
        <f t="shared" si="2"/>
        <v>0.47275567461162965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2">
        <v>3</v>
      </c>
      <c r="B20" s="11">
        <f>RANK(A20,A:A,)</f>
        <v>19</v>
      </c>
      <c r="C20" s="11">
        <f t="shared" si="3"/>
        <v>55</v>
      </c>
      <c r="D20" s="11">
        <f t="shared" si="0"/>
        <v>2.2222222222222223E-2</v>
      </c>
      <c r="E20" s="11">
        <f t="shared" si="4"/>
        <v>0.40740740740740738</v>
      </c>
      <c r="F20" s="33">
        <f t="shared" si="1"/>
        <v>-6.834456509513244E-2</v>
      </c>
      <c r="G20" s="9">
        <f t="shared" si="2"/>
        <v>0.47275567461162965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3</v>
      </c>
      <c r="B21" s="11">
        <f>RANK(A21,A:A,)</f>
        <v>19</v>
      </c>
      <c r="C21" s="11">
        <f t="shared" si="3"/>
        <v>58</v>
      </c>
      <c r="D21" s="11">
        <f t="shared" si="0"/>
        <v>2.2222222222222223E-2</v>
      </c>
      <c r="E21" s="11">
        <f t="shared" si="4"/>
        <v>0.42962962962962958</v>
      </c>
      <c r="F21" s="33">
        <f t="shared" si="1"/>
        <v>-6.834456509513244E-2</v>
      </c>
      <c r="G21" s="9">
        <f t="shared" si="2"/>
        <v>0.47275567461162965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3</v>
      </c>
      <c r="B22" s="11">
        <f>RANK(A22,A:A,)</f>
        <v>19</v>
      </c>
      <c r="C22" s="11">
        <f t="shared" si="3"/>
        <v>61</v>
      </c>
      <c r="D22" s="11">
        <f t="shared" si="0"/>
        <v>2.2222222222222223E-2</v>
      </c>
      <c r="E22" s="11">
        <f t="shared" si="4"/>
        <v>0.45185185185185178</v>
      </c>
      <c r="F22" s="33">
        <f t="shared" si="1"/>
        <v>-6.834456509513244E-2</v>
      </c>
      <c r="G22" s="9">
        <f t="shared" si="2"/>
        <v>0.47275567461162965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3</v>
      </c>
      <c r="B23" s="11">
        <f>RANK(A23,A:A,)</f>
        <v>19</v>
      </c>
      <c r="C23" s="11">
        <f t="shared" si="3"/>
        <v>64</v>
      </c>
      <c r="D23" s="11">
        <f t="shared" si="0"/>
        <v>2.2222222222222223E-2</v>
      </c>
      <c r="E23" s="11">
        <f t="shared" si="4"/>
        <v>0.47407407407407398</v>
      </c>
      <c r="F23" s="33">
        <f t="shared" si="1"/>
        <v>0.9340423896334743</v>
      </c>
      <c r="G23" s="9">
        <f t="shared" si="2"/>
        <v>0.8248589863035185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68</v>
      </c>
      <c r="D24" s="11">
        <f t="shared" si="0"/>
        <v>2.9629629629629631E-2</v>
      </c>
      <c r="E24" s="11">
        <f t="shared" si="4"/>
        <v>0.50370370370370365</v>
      </c>
      <c r="F24" s="33">
        <f t="shared" si="1"/>
        <v>-2.0731184745523459</v>
      </c>
      <c r="G24" s="9">
        <f t="shared" si="2"/>
        <v>1.9080627535743914E-2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42</v>
      </c>
      <c r="C25" s="11">
        <f t="shared" si="3"/>
        <v>69</v>
      </c>
      <c r="D25" s="11">
        <f t="shared" si="0"/>
        <v>7.4074074074074077E-3</v>
      </c>
      <c r="E25" s="11">
        <f t="shared" si="4"/>
        <v>0.51111111111111107</v>
      </c>
      <c r="F25" s="33">
        <f t="shared" si="1"/>
        <v>-6.834456509513244E-2</v>
      </c>
      <c r="G25" s="9">
        <f t="shared" si="2"/>
        <v>0.47275567461162965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19</v>
      </c>
      <c r="C26" s="11">
        <f t="shared" si="3"/>
        <v>72</v>
      </c>
      <c r="D26" s="11">
        <f t="shared" si="0"/>
        <v>2.2222222222222223E-2</v>
      </c>
      <c r="E26" s="11">
        <f t="shared" si="4"/>
        <v>0.53333333333333333</v>
      </c>
      <c r="F26" s="33">
        <f t="shared" si="1"/>
        <v>-6.834456509513244E-2</v>
      </c>
      <c r="G26" s="9">
        <f t="shared" si="2"/>
        <v>0.47275567461162965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19</v>
      </c>
      <c r="C27" s="11">
        <f t="shared" si="3"/>
        <v>75</v>
      </c>
      <c r="D27" s="11">
        <f t="shared" si="0"/>
        <v>2.2222222222222223E-2</v>
      </c>
      <c r="E27" s="11">
        <f t="shared" si="4"/>
        <v>0.55555555555555558</v>
      </c>
      <c r="F27" s="33">
        <f t="shared" si="1"/>
        <v>-3.0755054292809527</v>
      </c>
      <c r="G27" s="9">
        <f t="shared" si="2"/>
        <v>1.0507305122347467E-3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0</v>
      </c>
      <c r="B28" s="11">
        <f>RANK(A28,A:A,)</f>
        <v>44</v>
      </c>
      <c r="C28" s="11">
        <f t="shared" si="3"/>
        <v>75</v>
      </c>
      <c r="D28" s="11">
        <f t="shared" si="0"/>
        <v>0</v>
      </c>
      <c r="E28" s="11">
        <f t="shared" si="4"/>
        <v>0.55555555555555558</v>
      </c>
      <c r="F28" s="33">
        <f t="shared" si="1"/>
        <v>-6.834456509513244E-2</v>
      </c>
      <c r="G28" s="9">
        <f t="shared" si="2"/>
        <v>0.47275567461162965</v>
      </c>
      <c r="H28" s="9"/>
      <c r="I28" s="2"/>
      <c r="J28" s="22" t="s">
        <v>44</v>
      </c>
      <c r="K28" s="22">
        <v>0</v>
      </c>
    </row>
    <row r="29" spans="1:15" x14ac:dyDescent="0.2">
      <c r="A29" s="2">
        <v>3</v>
      </c>
      <c r="B29" s="11">
        <f>RANK(A29,A:A,)</f>
        <v>19</v>
      </c>
      <c r="C29" s="11">
        <f t="shared" si="3"/>
        <v>78</v>
      </c>
      <c r="D29" s="11">
        <f t="shared" si="0"/>
        <v>2.2222222222222223E-2</v>
      </c>
      <c r="E29" s="11">
        <f t="shared" si="4"/>
        <v>0.57777777777777783</v>
      </c>
      <c r="F29" s="33">
        <f t="shared" si="1"/>
        <v>0.9340423896334743</v>
      </c>
      <c r="G29" s="9">
        <f t="shared" si="2"/>
        <v>0.8248589863035185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82</v>
      </c>
      <c r="D30" s="11">
        <f t="shared" si="0"/>
        <v>2.9629629629629631E-2</v>
      </c>
      <c r="E30" s="11">
        <f t="shared" si="4"/>
        <v>0.60740740740740751</v>
      </c>
      <c r="F30" s="33">
        <f t="shared" si="1"/>
        <v>0.9340423896334743</v>
      </c>
      <c r="G30" s="9">
        <f t="shared" si="2"/>
        <v>0.8248589863035185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86</v>
      </c>
      <c r="D31" s="11">
        <f t="shared" si="0"/>
        <v>2.9629629629629631E-2</v>
      </c>
      <c r="E31" s="11">
        <f t="shared" si="4"/>
        <v>0.63703703703703718</v>
      </c>
      <c r="F31" s="33">
        <f t="shared" si="1"/>
        <v>-6.834456509513244E-2</v>
      </c>
      <c r="G31" s="9">
        <f t="shared" si="2"/>
        <v>0.47275567461162965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19</v>
      </c>
      <c r="C32" s="11">
        <f t="shared" si="3"/>
        <v>89</v>
      </c>
      <c r="D32" s="11">
        <f t="shared" si="0"/>
        <v>2.2222222222222223E-2</v>
      </c>
      <c r="E32" s="11">
        <f t="shared" si="4"/>
        <v>0.65925925925925943</v>
      </c>
      <c r="F32" s="33">
        <f t="shared" si="1"/>
        <v>-1.0707315198237393</v>
      </c>
      <c r="G32" s="9">
        <f t="shared" si="2"/>
        <v>0.14214508298199527</v>
      </c>
      <c r="H32" s="9"/>
      <c r="I32" s="2"/>
      <c r="J32" s="15"/>
      <c r="K32" s="15"/>
    </row>
    <row r="33" spans="1:11" ht="37" customHeight="1" x14ac:dyDescent="0.2">
      <c r="A33" s="2">
        <v>2</v>
      </c>
      <c r="B33" s="11">
        <f>RANK(A33,A:A,)</f>
        <v>34</v>
      </c>
      <c r="C33" s="11">
        <f t="shared" si="3"/>
        <v>91</v>
      </c>
      <c r="D33" s="11">
        <f t="shared" si="0"/>
        <v>1.4814814814814815E-2</v>
      </c>
      <c r="E33" s="11">
        <f t="shared" si="4"/>
        <v>0.67407407407407427</v>
      </c>
      <c r="F33" s="33">
        <f t="shared" si="1"/>
        <v>-6.834456509513244E-2</v>
      </c>
      <c r="G33" s="9">
        <f t="shared" si="2"/>
        <v>0.47275567461162965</v>
      </c>
      <c r="H33" s="9"/>
      <c r="I33" s="2">
        <f>C46/10</f>
        <v>13.5</v>
      </c>
      <c r="J33" s="121" t="s">
        <v>78</v>
      </c>
      <c r="K33" s="122"/>
    </row>
    <row r="34" spans="1:11" x14ac:dyDescent="0.2">
      <c r="A34" s="2">
        <v>3</v>
      </c>
      <c r="B34" s="11">
        <f>RANK(A34,A:A,)</f>
        <v>19</v>
      </c>
      <c r="C34" s="11">
        <f t="shared" si="3"/>
        <v>94</v>
      </c>
      <c r="D34" s="11">
        <f t="shared" si="0"/>
        <v>2.2222222222222223E-2</v>
      </c>
      <c r="E34" s="11">
        <f t="shared" si="4"/>
        <v>0.69629629629629652</v>
      </c>
      <c r="F34" s="33">
        <f t="shared" si="1"/>
        <v>0.9340423896334743</v>
      </c>
      <c r="G34" s="9">
        <f t="shared" si="2"/>
        <v>0.8248589863035185</v>
      </c>
      <c r="H34" s="9"/>
      <c r="I34" s="2">
        <v>0</v>
      </c>
      <c r="J34" s="118" t="s">
        <v>50</v>
      </c>
      <c r="K34" s="123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98</v>
      </c>
      <c r="D35" s="11">
        <f t="shared" si="0"/>
        <v>2.9629629629629631E-2</v>
      </c>
      <c r="E35" s="11">
        <f t="shared" si="4"/>
        <v>0.7259259259259262</v>
      </c>
      <c r="F35" s="33">
        <f t="shared" si="1"/>
        <v>0.9340423896334743</v>
      </c>
      <c r="G35" s="9">
        <f t="shared" si="2"/>
        <v>0.8248589863035185</v>
      </c>
      <c r="H35" s="9"/>
      <c r="I35" s="2">
        <f>I34+$I$33</f>
        <v>13.5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102</v>
      </c>
      <c r="D36" s="11">
        <f t="shared" si="0"/>
        <v>2.9629629629629631E-2</v>
      </c>
      <c r="E36" s="11">
        <f t="shared" si="4"/>
        <v>0.75555555555555587</v>
      </c>
      <c r="F36" s="33">
        <f t="shared" si="1"/>
        <v>0.9340423896334743</v>
      </c>
      <c r="G36" s="9">
        <f t="shared" si="2"/>
        <v>0.8248589863035185</v>
      </c>
      <c r="H36" s="9"/>
      <c r="I36" s="2">
        <f t="shared" ref="I36:I44" si="5">I35+$I$33</f>
        <v>27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106</v>
      </c>
      <c r="D37" s="11">
        <f t="shared" si="0"/>
        <v>2.9629629629629631E-2</v>
      </c>
      <c r="E37" s="11">
        <f t="shared" si="4"/>
        <v>0.78518518518518554</v>
      </c>
      <c r="F37" s="33">
        <f t="shared" si="1"/>
        <v>0.9340423896334743</v>
      </c>
      <c r="G37" s="9">
        <f t="shared" si="2"/>
        <v>0.8248589863035185</v>
      </c>
      <c r="H37" s="9"/>
      <c r="I37" s="2">
        <f t="shared" si="5"/>
        <v>40.5</v>
      </c>
      <c r="J37" s="28">
        <v>40.5</v>
      </c>
      <c r="K37" s="18">
        <v>3</v>
      </c>
    </row>
    <row r="38" spans="1:11" x14ac:dyDescent="0.2">
      <c r="A38" s="2">
        <v>4</v>
      </c>
      <c r="B38" s="11">
        <f>RANK(A38,A:A,)</f>
        <v>1</v>
      </c>
      <c r="C38" s="11">
        <f t="shared" si="3"/>
        <v>110</v>
      </c>
      <c r="D38" s="11">
        <f t="shared" si="0"/>
        <v>2.9629629629629631E-2</v>
      </c>
      <c r="E38" s="11">
        <f t="shared" si="4"/>
        <v>0.81481481481481521</v>
      </c>
      <c r="F38" s="33">
        <f t="shared" si="1"/>
        <v>0.9340423896334743</v>
      </c>
      <c r="G38" s="9">
        <f t="shared" si="2"/>
        <v>0.8248589863035185</v>
      </c>
      <c r="H38" s="9"/>
      <c r="I38" s="2">
        <f t="shared" si="5"/>
        <v>54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114</v>
      </c>
      <c r="D39" s="11">
        <f t="shared" si="0"/>
        <v>2.9629629629629631E-2</v>
      </c>
      <c r="E39" s="11">
        <f t="shared" si="4"/>
        <v>0.84444444444444489</v>
      </c>
      <c r="F39" s="33">
        <f t="shared" si="1"/>
        <v>-1.0707315198237393</v>
      </c>
      <c r="G39" s="9">
        <f t="shared" si="2"/>
        <v>0.14214508298199527</v>
      </c>
      <c r="H39" s="9"/>
      <c r="I39" s="2">
        <f t="shared" si="5"/>
        <v>67.5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34</v>
      </c>
      <c r="C40" s="11">
        <f t="shared" si="3"/>
        <v>116</v>
      </c>
      <c r="D40" s="11">
        <f t="shared" si="0"/>
        <v>1.4814814814814815E-2</v>
      </c>
      <c r="E40" s="11">
        <f t="shared" si="4"/>
        <v>0.85925925925925972</v>
      </c>
      <c r="F40" s="33">
        <f t="shared" si="1"/>
        <v>0.9340423896334743</v>
      </c>
      <c r="G40" s="9">
        <f t="shared" si="2"/>
        <v>0.8248589863035185</v>
      </c>
      <c r="H40" s="9"/>
      <c r="I40" s="2">
        <f t="shared" si="5"/>
        <v>81</v>
      </c>
      <c r="J40" s="28">
        <v>81</v>
      </c>
      <c r="K40" s="18">
        <v>6</v>
      </c>
    </row>
    <row r="41" spans="1:11" x14ac:dyDescent="0.2">
      <c r="A41" s="2">
        <v>4</v>
      </c>
      <c r="B41" s="11">
        <f>RANK(A41,A:A,)</f>
        <v>1</v>
      </c>
      <c r="C41" s="11">
        <f t="shared" si="3"/>
        <v>120</v>
      </c>
      <c r="D41" s="11">
        <f t="shared" si="0"/>
        <v>2.9629629629629631E-2</v>
      </c>
      <c r="E41" s="11">
        <f t="shared" si="4"/>
        <v>0.88888888888888939</v>
      </c>
      <c r="F41" s="33">
        <f t="shared" si="1"/>
        <v>0.9340423896334743</v>
      </c>
      <c r="G41" s="9">
        <f t="shared" si="2"/>
        <v>0.8248589863035185</v>
      </c>
      <c r="H41" s="9"/>
      <c r="I41" s="2">
        <f t="shared" si="5"/>
        <v>94.5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124</v>
      </c>
      <c r="D42" s="11">
        <f t="shared" si="0"/>
        <v>2.9629629629629631E-2</v>
      </c>
      <c r="E42" s="11">
        <f t="shared" si="4"/>
        <v>0.91851851851851907</v>
      </c>
      <c r="F42" s="33">
        <f t="shared" si="1"/>
        <v>-6.834456509513244E-2</v>
      </c>
      <c r="G42" s="9">
        <f t="shared" si="2"/>
        <v>0.47275567461162965</v>
      </c>
      <c r="H42" s="9"/>
      <c r="I42" s="2">
        <f t="shared" si="5"/>
        <v>108</v>
      </c>
      <c r="J42" s="28">
        <v>108</v>
      </c>
      <c r="K42" s="18">
        <v>3</v>
      </c>
    </row>
    <row r="43" spans="1:11" x14ac:dyDescent="0.2">
      <c r="A43" s="2">
        <v>3</v>
      </c>
      <c r="B43" s="11">
        <f>RANK(A43,A:A,)</f>
        <v>19</v>
      </c>
      <c r="C43" s="11">
        <f t="shared" si="3"/>
        <v>127</v>
      </c>
      <c r="D43" s="11">
        <f t="shared" si="0"/>
        <v>2.2222222222222223E-2</v>
      </c>
      <c r="E43" s="11">
        <f t="shared" si="4"/>
        <v>0.94074074074074132</v>
      </c>
      <c r="F43" s="33">
        <f t="shared" si="1"/>
        <v>-6.834456509513244E-2</v>
      </c>
      <c r="G43" s="9">
        <f t="shared" si="2"/>
        <v>0.47275567461162965</v>
      </c>
      <c r="H43" s="9"/>
      <c r="I43" s="2">
        <f t="shared" si="5"/>
        <v>121.5</v>
      </c>
      <c r="J43" s="28">
        <v>121.5</v>
      </c>
      <c r="K43" s="18">
        <v>4</v>
      </c>
    </row>
    <row r="44" spans="1:11" x14ac:dyDescent="0.2">
      <c r="A44" s="2">
        <v>3</v>
      </c>
      <c r="B44" s="11">
        <f>RANK(A44,A:A,)</f>
        <v>19</v>
      </c>
      <c r="C44" s="11">
        <f t="shared" si="3"/>
        <v>130</v>
      </c>
      <c r="D44" s="11">
        <f t="shared" si="0"/>
        <v>2.2222222222222223E-2</v>
      </c>
      <c r="E44" s="11">
        <f t="shared" si="4"/>
        <v>0.96296296296296358</v>
      </c>
      <c r="F44" s="33">
        <f t="shared" si="1"/>
        <v>-6.834456509513244E-2</v>
      </c>
      <c r="G44" s="9">
        <f t="shared" si="2"/>
        <v>0.47275567461162965</v>
      </c>
      <c r="H44" s="9"/>
      <c r="I44" s="2">
        <f t="shared" si="5"/>
        <v>135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19</v>
      </c>
      <c r="C45" s="11">
        <f t="shared" si="3"/>
        <v>133</v>
      </c>
      <c r="D45" s="11">
        <f t="shared" si="0"/>
        <v>2.2222222222222223E-2</v>
      </c>
      <c r="E45" s="11">
        <f t="shared" si="4"/>
        <v>0.98518518518518583</v>
      </c>
      <c r="F45" s="33">
        <f t="shared" si="1"/>
        <v>-1.0707315198237393</v>
      </c>
      <c r="G45" s="9">
        <f t="shared" si="2"/>
        <v>0.14214508298199527</v>
      </c>
      <c r="H45" s="9"/>
      <c r="I45" s="2"/>
      <c r="J45" s="22" t="s">
        <v>44</v>
      </c>
      <c r="K45" s="23">
        <v>0</v>
      </c>
    </row>
    <row r="46" spans="1:11" x14ac:dyDescent="0.2">
      <c r="A46" s="2">
        <v>2</v>
      </c>
      <c r="B46" s="36">
        <f>RANK(A46,A:A,)</f>
        <v>34</v>
      </c>
      <c r="C46" s="36">
        <f t="shared" si="3"/>
        <v>135</v>
      </c>
      <c r="D46" s="36">
        <f t="shared" si="0"/>
        <v>1.4814814814814815E-2</v>
      </c>
      <c r="E46" s="36">
        <f t="shared" si="4"/>
        <v>1.0000000000000007</v>
      </c>
      <c r="F46" s="33">
        <f t="shared" si="1"/>
        <v>-3.0755054292809527</v>
      </c>
      <c r="G46" s="9">
        <f t="shared" si="2"/>
        <v>1.0507305122347467E-3</v>
      </c>
      <c r="H46" s="9"/>
      <c r="I46" s="2"/>
      <c r="J46" s="10"/>
      <c r="K46" s="10"/>
    </row>
    <row r="47" spans="1:11" ht="15" customHeight="1" x14ac:dyDescent="0.2">
      <c r="I47" s="42"/>
      <c r="J47" s="124" t="s">
        <v>79</v>
      </c>
      <c r="K47" s="125"/>
    </row>
    <row r="48" spans="1:11" x14ac:dyDescent="0.2">
      <c r="I48" s="42">
        <v>-3</v>
      </c>
      <c r="J48" s="118" t="s">
        <v>50</v>
      </c>
      <c r="K48" s="118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9A9D-56CF-0B4B-A1F0-267E98829A13}">
  <sheetPr codeName="Sheet29">
    <tabColor rgb="FF0070C0"/>
  </sheetPr>
  <dimension ref="A1:I45"/>
  <sheetViews>
    <sheetView workbookViewId="0">
      <selection activeCell="A2" sqref="A2"/>
    </sheetView>
  </sheetViews>
  <sheetFormatPr baseColWidth="10" defaultColWidth="9.1640625" defaultRowHeight="15" x14ac:dyDescent="0.2"/>
  <cols>
    <col min="1" max="1" width="3.5" style="160" bestFit="1" customWidth="1"/>
    <col min="2" max="4" width="9.1640625" style="141"/>
    <col min="5" max="5" width="14.1640625" style="141" customWidth="1"/>
    <col min="6" max="6" width="11.1640625" style="141" customWidth="1"/>
    <col min="7" max="16384" width="9.1640625" style="141"/>
  </cols>
  <sheetData>
    <row r="1" spans="1:9" x14ac:dyDescent="0.2">
      <c r="A1" s="126" t="s">
        <v>4</v>
      </c>
    </row>
    <row r="2" spans="1:9" x14ac:dyDescent="0.2">
      <c r="A2" s="2">
        <v>0</v>
      </c>
      <c r="B2" s="141">
        <f>(COUNTIF($A$2:$A$45,$A2)-1)*0.025+1</f>
        <v>1</v>
      </c>
      <c r="C2" s="141" t="s">
        <v>86</v>
      </c>
      <c r="F2" s="142"/>
      <c r="G2" s="143" t="s">
        <v>87</v>
      </c>
      <c r="H2" s="144"/>
      <c r="I2" s="145"/>
    </row>
    <row r="3" spans="1:9" x14ac:dyDescent="0.2">
      <c r="A3" s="2">
        <v>1</v>
      </c>
      <c r="B3" s="141">
        <f>(COUNTIF($A$2:$A$45,$A3)-1)*0.025+1-(COUNTIF($A$2:$A2,$A3)*0.025)</f>
        <v>1.0249999999999999</v>
      </c>
      <c r="C3" s="141">
        <f>AVERAGE(A:A)</f>
        <v>3.0681818181818183</v>
      </c>
      <c r="D3" s="141">
        <v>0.95</v>
      </c>
      <c r="F3" s="146"/>
      <c r="G3" s="147" t="s">
        <v>88</v>
      </c>
      <c r="H3" s="148">
        <f>(COUNT(A:A)+1)/4</f>
        <v>11.25</v>
      </c>
      <c r="I3" s="149"/>
    </row>
    <row r="4" spans="1:9" x14ac:dyDescent="0.2">
      <c r="A4" s="2">
        <v>1</v>
      </c>
      <c r="B4" s="141">
        <f>(COUNTIF($A$2:$A$45,$A4)-1)*0.025+1-(COUNTIF($A$2:$A3,$A4)*0.025)</f>
        <v>0.99999999999999989</v>
      </c>
      <c r="C4" s="141">
        <f>AVERAGE(A:A)</f>
        <v>3.0681818181818183</v>
      </c>
      <c r="D4" s="141">
        <v>0.7</v>
      </c>
      <c r="F4" s="146"/>
      <c r="G4" s="147"/>
      <c r="H4" s="150" t="str">
        <f>IF(H3=INT(H3),"Rule 1 applies", IF(H3=CEILING(H3,0.5),"Rule 2 applies", "Rule 3 applies"))</f>
        <v>Rule 3 applies</v>
      </c>
      <c r="I4" s="151"/>
    </row>
    <row r="5" spans="1:9" x14ac:dyDescent="0.2">
      <c r="A5" s="2">
        <v>2</v>
      </c>
      <c r="B5" s="141">
        <f>(COUNTIF($A$2:$A$45,$A5)-1)*0.025+1-(COUNTIF($A$2:$A4,$A5)*0.025)</f>
        <v>1.175</v>
      </c>
      <c r="C5" s="141" t="s">
        <v>89</v>
      </c>
      <c r="F5" s="146"/>
      <c r="G5" s="147" t="str">
        <f>IF(H4="Rule 2 applies", "average these ranks:", "use rank:")</f>
        <v>use rank:</v>
      </c>
      <c r="H5" s="148">
        <f>IF(H4="Rule 2 applies", FLOOR(H3,1), ROUND(H3,0))</f>
        <v>11</v>
      </c>
      <c r="I5" s="152" t="str">
        <f>IF(H4="Rule 2 applies", CEILING(H3,1), "")</f>
        <v/>
      </c>
    </row>
    <row r="6" spans="1:9" x14ac:dyDescent="0.2">
      <c r="A6" s="2">
        <v>2</v>
      </c>
      <c r="B6" s="141">
        <f>(COUNTIF($A$2:$A$45,$A6)-1)*0.025+1-(COUNTIF($A$2:$A5,$A6)*0.025)</f>
        <v>1.1500000000000001</v>
      </c>
      <c r="C6" s="141">
        <f>MEDIAN(A:A)</f>
        <v>3</v>
      </c>
      <c r="D6" s="141">
        <v>0.95</v>
      </c>
      <c r="F6" s="146"/>
      <c r="G6" s="147" t="str">
        <f>IF(H4="Rule 2 applies", "average these values:", "value of rank:")</f>
        <v>value of rank:</v>
      </c>
      <c r="H6" s="153">
        <f>SMALL(A:A,H5)</f>
        <v>2</v>
      </c>
      <c r="I6" s="152" t="str">
        <f>IF(H4="Rule 2 applies", SMALL(A:A,I5), "")</f>
        <v/>
      </c>
    </row>
    <row r="7" spans="1:9" x14ac:dyDescent="0.2">
      <c r="A7" s="2">
        <v>2</v>
      </c>
      <c r="B7" s="141">
        <f>(COUNTIF($A$2:$A$45,$A7)-1)*0.025+1-(COUNTIF($A$2:$A6,$A7)*0.025)</f>
        <v>1.125</v>
      </c>
      <c r="C7" s="141">
        <f>MEDIAN(A:A)</f>
        <v>3</v>
      </c>
      <c r="D7" s="141">
        <v>0.7</v>
      </c>
      <c r="F7" s="154"/>
      <c r="G7" s="155" t="s">
        <v>90</v>
      </c>
      <c r="H7" s="155">
        <f>IF(H4="Rule 2 applies",(H6+I6)/2,H6)</f>
        <v>2</v>
      </c>
      <c r="I7" s="156"/>
    </row>
    <row r="8" spans="1:9" x14ac:dyDescent="0.2">
      <c r="A8" s="2">
        <v>2</v>
      </c>
      <c r="B8" s="141">
        <f>(COUNTIF($A$2:$A$45,$A8)-1)*0.025+1-(COUNTIF($A$2:$A7,$A8)*0.025)</f>
        <v>1.1000000000000001</v>
      </c>
      <c r="C8" s="157" t="s">
        <v>91</v>
      </c>
      <c r="F8" s="146"/>
      <c r="G8" s="147" t="s">
        <v>92</v>
      </c>
      <c r="H8" s="148">
        <f>(3*(COUNT(A:A)+1))/4</f>
        <v>33.75</v>
      </c>
      <c r="I8" s="149"/>
    </row>
    <row r="9" spans="1:9" x14ac:dyDescent="0.2">
      <c r="A9" s="2">
        <v>2</v>
      </c>
      <c r="B9" s="141">
        <f>(COUNTIF($A$2:$A$45,$A9)-1)*0.025+1-(COUNTIF($A$2:$A8,$A9)*0.025)</f>
        <v>1.075</v>
      </c>
      <c r="C9" s="141">
        <f>H7</f>
        <v>2</v>
      </c>
      <c r="D9" s="141">
        <v>0.95</v>
      </c>
      <c r="F9" s="146"/>
      <c r="G9" s="147"/>
      <c r="H9" s="150" t="str">
        <f>IF(H8=INT(H8),"Rule 1 applies", IF(H8=CEILING(H8,0.5),"Rule 2 applies", "Rule 3 applies"))</f>
        <v>Rule 3 applies</v>
      </c>
      <c r="I9" s="151"/>
    </row>
    <row r="10" spans="1:9" x14ac:dyDescent="0.2">
      <c r="A10" s="2">
        <v>2</v>
      </c>
      <c r="B10" s="141">
        <f>(COUNTIF($A$2:$A$45,$A10)-1)*0.025+1-(COUNTIF($A$2:$A9,$A10)*0.025)</f>
        <v>1.05</v>
      </c>
      <c r="C10" s="148">
        <f>H7</f>
        <v>2</v>
      </c>
      <c r="D10" s="141">
        <v>0.7</v>
      </c>
      <c r="F10" s="146"/>
      <c r="G10" s="147" t="str">
        <f>IF(H9="Rule 2 applies", "average these ranks:", "use rank:")</f>
        <v>use rank:</v>
      </c>
      <c r="H10" s="148">
        <f>IF(H9="Rule 2 applies",FLOOR(H8,1),ROUND(H8,0))</f>
        <v>34</v>
      </c>
      <c r="I10" s="152" t="str">
        <f>IF(H9="Rule 2 applies", CEILING(H8,1), "")</f>
        <v/>
      </c>
    </row>
    <row r="11" spans="1:9" x14ac:dyDescent="0.2">
      <c r="A11" s="2">
        <v>2</v>
      </c>
      <c r="B11" s="141">
        <f>(COUNTIF($A$2:$A$45,$A11)-1)*0.025+1-(COUNTIF($A$2:$A10,$A11)*0.025)</f>
        <v>1.0249999999999999</v>
      </c>
      <c r="C11" s="158" t="s">
        <v>93</v>
      </c>
      <c r="F11" s="146"/>
      <c r="G11" s="147" t="str">
        <f>IF(H9="Rule 2 applies", "average these values:", "value of rank:")</f>
        <v>value of rank:</v>
      </c>
      <c r="H11" s="153">
        <f>SMALL(A:A,H10)</f>
        <v>4</v>
      </c>
      <c r="I11" s="152" t="str">
        <f>IF(H9="Rule 2 applies",SMALL(A:A,I10),"")</f>
        <v/>
      </c>
    </row>
    <row r="12" spans="1:9" x14ac:dyDescent="0.2">
      <c r="A12" s="2">
        <v>2</v>
      </c>
      <c r="B12" s="141">
        <f>(COUNTIF($A$2:$A$45,$A12)-1)*0.025+1-(COUNTIF($A$2:$A11,$A12)*0.025)</f>
        <v>1</v>
      </c>
      <c r="C12" s="141">
        <f>H12</f>
        <v>4</v>
      </c>
      <c r="D12" s="141">
        <v>0.95</v>
      </c>
      <c r="F12" s="154"/>
      <c r="G12" s="155" t="s">
        <v>94</v>
      </c>
      <c r="H12" s="155">
        <f>IF(H9="Rule 2 applies",(H11+I11)/2,H11)</f>
        <v>4</v>
      </c>
      <c r="I12" s="159"/>
    </row>
    <row r="13" spans="1:9" x14ac:dyDescent="0.2">
      <c r="A13" s="2">
        <v>3</v>
      </c>
      <c r="B13" s="141">
        <f>(COUNTIF($A$2:$A$45,$A13)-1)*0.025+1-(COUNTIF($A$2:$A12,$A13)*0.025)</f>
        <v>1.35</v>
      </c>
      <c r="C13" s="141">
        <f>H12</f>
        <v>4</v>
      </c>
      <c r="D13" s="141">
        <v>0.7</v>
      </c>
    </row>
    <row r="14" spans="1:9" x14ac:dyDescent="0.2">
      <c r="A14" s="2">
        <v>3</v>
      </c>
      <c r="B14" s="141">
        <f>(COUNTIF($A$2:$A$45,$A14)-1)*0.025+1-(COUNTIF($A$2:$A13,$A14)*0.025)</f>
        <v>1.3250000000000002</v>
      </c>
      <c r="C14" s="141" t="s">
        <v>95</v>
      </c>
    </row>
    <row r="15" spans="1:9" x14ac:dyDescent="0.2">
      <c r="A15" s="2">
        <v>3</v>
      </c>
      <c r="B15" s="141">
        <f>(COUNTIF($A$2:$A$45,$A15)-1)*0.025+1-(COUNTIF($A$2:$A14,$A15)*0.025)</f>
        <v>1.3</v>
      </c>
      <c r="C15" s="141">
        <f>_xlfn.STDEV.S(A:A)</f>
        <v>0.99761872925685369</v>
      </c>
      <c r="D15" s="141">
        <f>C15*2</f>
        <v>1.9952374585137074</v>
      </c>
      <c r="E15" s="141">
        <f>C15*3</f>
        <v>2.9928561877705611</v>
      </c>
    </row>
    <row r="16" spans="1:9" x14ac:dyDescent="0.2">
      <c r="A16" s="2">
        <v>3</v>
      </c>
      <c r="B16" s="141">
        <f>(COUNTIF($A$2:$A$45,$A16)-1)*0.025+1-(COUNTIF($A$2:$A15,$A16)*0.025)</f>
        <v>1.2750000000000001</v>
      </c>
      <c r="C16" s="157" t="s">
        <v>96</v>
      </c>
    </row>
    <row r="17" spans="1:6" x14ac:dyDescent="0.2">
      <c r="A17" s="2">
        <v>3</v>
      </c>
      <c r="B17" s="141">
        <f>(COUNTIF($A$2:$A$45,$A17)-1)*0.025+1-(COUNTIF($A$2:$A16,$A17)*0.025)</f>
        <v>1.25</v>
      </c>
      <c r="C17" s="141">
        <f>$C$3-$C$15</f>
        <v>2.0705630889249647</v>
      </c>
      <c r="D17" s="141">
        <v>0.9</v>
      </c>
    </row>
    <row r="18" spans="1:6" x14ac:dyDescent="0.2">
      <c r="A18" s="2">
        <v>3</v>
      </c>
      <c r="B18" s="141">
        <f>(COUNTIF($A$2:$A$45,$A18)-1)*0.025+1-(COUNTIF($A$2:$A17,$A18)*0.025)</f>
        <v>1.2250000000000001</v>
      </c>
      <c r="C18" s="141">
        <f>$C$3+$C$15</f>
        <v>4.0658005474386716</v>
      </c>
      <c r="D18" s="141">
        <v>0.9</v>
      </c>
    </row>
    <row r="19" spans="1:6" x14ac:dyDescent="0.2">
      <c r="A19" s="2">
        <v>3</v>
      </c>
      <c r="B19" s="141">
        <f>(COUNTIF($A$2:$A$45,$A19)-1)*0.025+1-(COUNTIF($A$2:$A18,$A19)*0.025)</f>
        <v>1.2000000000000002</v>
      </c>
      <c r="C19" s="157" t="s">
        <v>97</v>
      </c>
    </row>
    <row r="20" spans="1:6" x14ac:dyDescent="0.2">
      <c r="A20" s="2">
        <v>3</v>
      </c>
      <c r="B20" s="141">
        <f>(COUNTIF($A$2:$A$45,$A20)-1)*0.025+1-(COUNTIF($A$2:$A19,$A20)*0.025)</f>
        <v>1.175</v>
      </c>
      <c r="C20" s="141">
        <f>$C$3-$D$15</f>
        <v>1.072944359668111</v>
      </c>
      <c r="D20" s="141">
        <v>0.8</v>
      </c>
    </row>
    <row r="21" spans="1:6" x14ac:dyDescent="0.2">
      <c r="A21" s="2">
        <v>3</v>
      </c>
      <c r="B21" s="141">
        <f>(COUNTIF($A$2:$A$45,$A21)-1)*0.025+1-(COUNTIF($A$2:$A20,$A21)*0.025)</f>
        <v>1.1500000000000001</v>
      </c>
      <c r="C21" s="141">
        <f>$C$3+$D$15</f>
        <v>5.0634192766955257</v>
      </c>
      <c r="D21" s="141">
        <v>0.8</v>
      </c>
    </row>
    <row r="22" spans="1:6" x14ac:dyDescent="0.2">
      <c r="A22" s="2">
        <v>3</v>
      </c>
      <c r="B22" s="141">
        <f>(COUNTIF($A$2:$A$45,$A22)-1)*0.025+1-(COUNTIF($A$2:$A21,$A22)*0.025)</f>
        <v>1.125</v>
      </c>
      <c r="C22" s="141" t="s">
        <v>98</v>
      </c>
    </row>
    <row r="23" spans="1:6" x14ac:dyDescent="0.2">
      <c r="A23" s="2">
        <v>3</v>
      </c>
      <c r="B23" s="141">
        <f>(COUNTIF($A$2:$A$45,$A23)-1)*0.025+1-(COUNTIF($A$2:$A22,$A23)*0.025)</f>
        <v>1.1000000000000001</v>
      </c>
      <c r="C23" s="141">
        <f>$C$3-$E$15</f>
        <v>7.5325630411257283E-2</v>
      </c>
      <c r="D23" s="141">
        <v>0.7</v>
      </c>
    </row>
    <row r="24" spans="1:6" x14ac:dyDescent="0.2">
      <c r="A24" s="2">
        <v>3</v>
      </c>
      <c r="B24" s="141">
        <f>(COUNTIF($A$2:$A$45,$A24)-1)*0.025+1-(COUNTIF($A$2:$A23,$A24)*0.025)</f>
        <v>1.0750000000000002</v>
      </c>
      <c r="C24" s="141">
        <f>$C$3+$E$15</f>
        <v>6.0610380059523798</v>
      </c>
      <c r="D24" s="141">
        <v>0.7</v>
      </c>
    </row>
    <row r="25" spans="1:6" x14ac:dyDescent="0.2">
      <c r="A25" s="2">
        <v>3</v>
      </c>
      <c r="B25" s="141">
        <f>(COUNTIF($A$2:$A$45,$A25)-1)*0.025+1-(COUNTIF($A$2:$A24,$A25)*0.025)</f>
        <v>1.05</v>
      </c>
    </row>
    <row r="26" spans="1:6" x14ac:dyDescent="0.2">
      <c r="A26" s="2">
        <v>3</v>
      </c>
      <c r="B26" s="141">
        <f>(COUNTIF($A$2:$A$45,$A26)-1)*0.025+1-(COUNTIF($A$2:$A25,$A26)*0.025)</f>
        <v>1.0250000000000001</v>
      </c>
      <c r="E26" s="161" t="s">
        <v>99</v>
      </c>
      <c r="F26" s="162"/>
    </row>
    <row r="27" spans="1:6" x14ac:dyDescent="0.2">
      <c r="A27" s="2">
        <v>3</v>
      </c>
      <c r="B27" s="141">
        <f>(COUNTIF($A$2:$A$45,$A27)-1)*0.025+1-(COUNTIF($A$2:$A26,$A27)*0.025)</f>
        <v>1</v>
      </c>
      <c r="E27" s="163" t="s">
        <v>86</v>
      </c>
      <c r="F27" s="164">
        <f>C3</f>
        <v>3.0681818181818183</v>
      </c>
    </row>
    <row r="28" spans="1:6" x14ac:dyDescent="0.2">
      <c r="A28" s="2">
        <v>4</v>
      </c>
      <c r="B28" s="141">
        <f>(COUNTIF($A$2:$A$45,$A28)-1)*0.025+1-(COUNTIF($A$2:$A27,$A28)*0.025)</f>
        <v>1.425</v>
      </c>
      <c r="E28" s="163" t="s">
        <v>89</v>
      </c>
      <c r="F28" s="164">
        <f>C6</f>
        <v>3</v>
      </c>
    </row>
    <row r="29" spans="1:6" x14ac:dyDescent="0.2">
      <c r="A29" s="2">
        <v>4</v>
      </c>
      <c r="B29" s="141">
        <f>(COUNTIF($A$2:$A$45,$A29)-1)*0.025+1-(COUNTIF($A$2:$A28,$A29)*0.025)</f>
        <v>1.4000000000000001</v>
      </c>
      <c r="E29" s="165" t="s">
        <v>91</v>
      </c>
      <c r="F29" s="164">
        <f>C9</f>
        <v>2</v>
      </c>
    </row>
    <row r="30" spans="1:6" x14ac:dyDescent="0.2">
      <c r="A30" s="2">
        <v>4</v>
      </c>
      <c r="B30" s="141">
        <f>(COUNTIF($A$2:$A$45,$A30)-1)*0.025+1-(COUNTIF($A$2:$A29,$A30)*0.025)</f>
        <v>1.375</v>
      </c>
      <c r="E30" s="165" t="s">
        <v>93</v>
      </c>
      <c r="F30" s="164">
        <f>C12</f>
        <v>4</v>
      </c>
    </row>
    <row r="31" spans="1:6" x14ac:dyDescent="0.2">
      <c r="A31" s="2">
        <v>4</v>
      </c>
      <c r="B31" s="141">
        <f>(COUNTIF($A$2:$A$45,$A31)-1)*0.025+1-(COUNTIF($A$2:$A30,$A31)*0.025)</f>
        <v>1.35</v>
      </c>
      <c r="E31" s="166" t="s">
        <v>95</v>
      </c>
      <c r="F31" s="167">
        <f>C15</f>
        <v>0.99761872925685369</v>
      </c>
    </row>
    <row r="32" spans="1:6" x14ac:dyDescent="0.2">
      <c r="A32" s="2">
        <v>4</v>
      </c>
      <c r="B32" s="141">
        <f>(COUNTIF($A$2:$A$45,$A32)-1)*0.025+1-(COUNTIF($A$2:$A31,$A32)*0.025)</f>
        <v>1.325</v>
      </c>
    </row>
    <row r="33" spans="1:2" x14ac:dyDescent="0.2">
      <c r="A33" s="2">
        <v>4</v>
      </c>
      <c r="B33" s="141">
        <f>(COUNTIF($A$2:$A$45,$A33)-1)*0.025+1-(COUNTIF($A$2:$A32,$A33)*0.025)</f>
        <v>1.3</v>
      </c>
    </row>
    <row r="34" spans="1:2" x14ac:dyDescent="0.2">
      <c r="A34" s="2">
        <v>4</v>
      </c>
      <c r="B34" s="141">
        <f>(COUNTIF($A$2:$A$45,$A34)-1)*0.025+1-(COUNTIF($A$2:$A33,$A34)*0.025)</f>
        <v>1.2749999999999999</v>
      </c>
    </row>
    <row r="35" spans="1:2" x14ac:dyDescent="0.2">
      <c r="A35" s="2">
        <v>4</v>
      </c>
      <c r="B35" s="141">
        <f>(COUNTIF($A$2:$A$45,$A35)-1)*0.025+1-(COUNTIF($A$2:$A34,$A35)*0.025)</f>
        <v>1.25</v>
      </c>
    </row>
    <row r="36" spans="1:2" x14ac:dyDescent="0.2">
      <c r="A36" s="2">
        <v>4</v>
      </c>
      <c r="B36" s="141">
        <f>(COUNTIF($A$2:$A$45,$A36)-1)*0.025+1-(COUNTIF($A$2:$A35,$A36)*0.025)</f>
        <v>1.2250000000000001</v>
      </c>
    </row>
    <row r="37" spans="1:2" x14ac:dyDescent="0.2">
      <c r="A37" s="2">
        <v>4</v>
      </c>
      <c r="B37" s="141">
        <f>(COUNTIF($A$2:$A$45,$A37)-1)*0.025+1-(COUNTIF($A$2:$A36,$A37)*0.025)</f>
        <v>1.2</v>
      </c>
    </row>
    <row r="38" spans="1:2" x14ac:dyDescent="0.2">
      <c r="A38" s="2">
        <v>4</v>
      </c>
      <c r="B38" s="141">
        <f>(COUNTIF($A$2:$A$45,$A38)-1)*0.025+1-(COUNTIF($A$2:$A37,$A38)*0.025)</f>
        <v>1.175</v>
      </c>
    </row>
    <row r="39" spans="1:2" x14ac:dyDescent="0.2">
      <c r="A39" s="2">
        <v>4</v>
      </c>
      <c r="B39" s="141">
        <f>(COUNTIF($A$2:$A$45,$A39)-1)*0.025+1-(COUNTIF($A$2:$A38,$A39)*0.025)</f>
        <v>1.1499999999999999</v>
      </c>
    </row>
    <row r="40" spans="1:2" x14ac:dyDescent="0.2">
      <c r="A40" s="2">
        <v>4</v>
      </c>
      <c r="B40" s="141">
        <f>(COUNTIF($A$2:$A$45,$A40)-1)*0.025+1-(COUNTIF($A$2:$A39,$A40)*0.025)</f>
        <v>1.125</v>
      </c>
    </row>
    <row r="41" spans="1:2" x14ac:dyDescent="0.2">
      <c r="A41" s="2">
        <v>4</v>
      </c>
      <c r="B41" s="141">
        <f>(COUNTIF($A$2:$A$45,$A41)-1)*0.025+1-(COUNTIF($A$2:$A40,$A41)*0.025)</f>
        <v>1.1000000000000001</v>
      </c>
    </row>
    <row r="42" spans="1:2" x14ac:dyDescent="0.2">
      <c r="A42" s="2">
        <v>4</v>
      </c>
      <c r="B42" s="141">
        <f>(COUNTIF($A$2:$A$45,$A42)-1)*0.025+1-(COUNTIF($A$2:$A41,$A42)*0.025)</f>
        <v>1.075</v>
      </c>
    </row>
    <row r="43" spans="1:2" x14ac:dyDescent="0.2">
      <c r="A43" s="2">
        <v>4</v>
      </c>
      <c r="B43" s="141">
        <f>(COUNTIF($A$2:$A$45,$A43)-1)*0.025+1-(COUNTIF($A$2:$A42,$A43)*0.025)</f>
        <v>1.05</v>
      </c>
    </row>
    <row r="44" spans="1:2" x14ac:dyDescent="0.2">
      <c r="A44" s="2">
        <v>4</v>
      </c>
      <c r="B44" s="141">
        <f>(COUNTIF($A$2:$A$45,$A44)-1)*0.025+1-(COUNTIF($A$2:$A43,$A44)*0.025)</f>
        <v>1.0249999999999999</v>
      </c>
    </row>
    <row r="45" spans="1:2" x14ac:dyDescent="0.2">
      <c r="A45" s="2">
        <v>4</v>
      </c>
      <c r="B45" s="141">
        <f>(COUNTIF($A$2:$A$45,$A45)-1)*0.025+1-(COUNTIF($A$2:$A44,$A45)*0.025)</f>
        <v>1</v>
      </c>
    </row>
  </sheetData>
  <sheetProtection sheet="1" objects="1" scenarios="1"/>
  <sortState ref="A2:A45">
    <sortCondition ref="A1"/>
  </sortState>
  <mergeCells count="3">
    <mergeCell ref="H4:I4"/>
    <mergeCell ref="H9:I9"/>
    <mergeCell ref="E26:F26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6D9F-9F78-8E46-86C3-E42A71456A76}">
  <sheetPr>
    <tabColor rgb="FF0070C0"/>
  </sheetPr>
  <dimension ref="A2:O61"/>
  <sheetViews>
    <sheetView showFormulas="1" topLeftCell="G35" workbookViewId="0">
      <selection activeCell="J48" sqref="J48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5.1640625" bestFit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126" t="s">
        <v>4</v>
      </c>
      <c r="B2" s="127" t="s">
        <v>12</v>
      </c>
      <c r="C2" s="127" t="s">
        <v>46</v>
      </c>
      <c r="D2" s="127" t="s">
        <v>47</v>
      </c>
      <c r="E2" s="127" t="s">
        <v>49</v>
      </c>
      <c r="F2" s="128" t="s">
        <v>39</v>
      </c>
      <c r="G2" s="128" t="s">
        <v>54</v>
      </c>
      <c r="H2" s="37"/>
      <c r="I2" s="3"/>
      <c r="J2" s="118" t="s">
        <v>48</v>
      </c>
      <c r="K2" s="38">
        <f>SUM(A:A)</f>
        <v>135</v>
      </c>
    </row>
    <row r="3" spans="1:15" x14ac:dyDescent="0.2">
      <c r="A3" s="2">
        <v>2</v>
      </c>
      <c r="B3" s="11">
        <f>RANK(A3,A:A,)</f>
        <v>34</v>
      </c>
      <c r="C3" s="11">
        <f>SUM(A3)</f>
        <v>2</v>
      </c>
      <c r="D3" s="11">
        <f>A3/$K$2</f>
        <v>1.4814814814814815E-2</v>
      </c>
      <c r="E3" s="11">
        <f>D3</f>
        <v>1.4814814814814815E-2</v>
      </c>
      <c r="F3" s="33">
        <f>STANDARDIZE(A4,$K$5,$K$11)</f>
        <v>-1.0707315198237393</v>
      </c>
      <c r="G3" s="9">
        <f>_xlfn.NORM.S.DIST(F3,C3)</f>
        <v>0.14214508298199527</v>
      </c>
      <c r="H3" s="9"/>
      <c r="I3" s="2"/>
      <c r="J3" s="118" t="s">
        <v>13</v>
      </c>
      <c r="K3" s="38">
        <f>MIN(A:A)</f>
        <v>0</v>
      </c>
      <c r="M3" s="118" t="s">
        <v>33</v>
      </c>
      <c r="N3" s="118" t="s">
        <v>23</v>
      </c>
      <c r="O3" s="118" t="s">
        <v>34</v>
      </c>
    </row>
    <row r="4" spans="1:15" x14ac:dyDescent="0.2">
      <c r="A4" s="2">
        <v>2</v>
      </c>
      <c r="B4" s="11">
        <f>RANK(A4,A:A,)</f>
        <v>34</v>
      </c>
      <c r="C4" s="11">
        <f>SUM(C3+A4)</f>
        <v>4</v>
      </c>
      <c r="D4" s="11">
        <f t="shared" ref="D4:D46" si="0">A4/$K$2</f>
        <v>1.4814814814814815E-2</v>
      </c>
      <c r="E4" s="11">
        <f>SUM(E3+D4)</f>
        <v>2.9629629629629631E-2</v>
      </c>
      <c r="F4" s="33">
        <f t="shared" ref="F4:F46" si="1">STANDARDIZE(A5,$K$5,$K$11)</f>
        <v>-1.0707315198237393</v>
      </c>
      <c r="G4" s="9">
        <f t="shared" ref="G4:G46" si="2">_xlfn.NORM.S.DIST(F4,C4)</f>
        <v>0.14214508298199527</v>
      </c>
      <c r="H4" s="9"/>
      <c r="I4" s="2"/>
      <c r="J4" s="118" t="s">
        <v>14</v>
      </c>
      <c r="K4" s="38">
        <f>MAX(A:A)</f>
        <v>4</v>
      </c>
      <c r="M4" s="7">
        <v>0</v>
      </c>
      <c r="N4" s="7">
        <f>K3</f>
        <v>0</v>
      </c>
      <c r="O4" s="7" t="s">
        <v>35</v>
      </c>
    </row>
    <row r="5" spans="1:15" x14ac:dyDescent="0.2">
      <c r="A5" s="2">
        <v>2</v>
      </c>
      <c r="B5" s="11">
        <f>RANK(A5,A:A,)</f>
        <v>34</v>
      </c>
      <c r="C5" s="11">
        <f t="shared" ref="C5:C46" si="3">SUM(C4+A5)</f>
        <v>6</v>
      </c>
      <c r="D5" s="11">
        <f t="shared" si="0"/>
        <v>1.4814814814814815E-2</v>
      </c>
      <c r="E5" s="11">
        <f t="shared" ref="E5:E46" si="4">SUM(E4+D5)</f>
        <v>4.4444444444444446E-2</v>
      </c>
      <c r="F5" s="33">
        <f t="shared" si="1"/>
        <v>-2.0731184745523459</v>
      </c>
      <c r="G5" s="9">
        <f t="shared" si="2"/>
        <v>1.9080627535743914E-2</v>
      </c>
      <c r="H5" s="9"/>
      <c r="I5" s="2"/>
      <c r="J5" s="118" t="s">
        <v>15</v>
      </c>
      <c r="K5" s="38">
        <f>AVERAGE(A:A)</f>
        <v>3.0681818181818183</v>
      </c>
      <c r="M5" s="7">
        <v>1</v>
      </c>
      <c r="N5" s="7">
        <f>_xlfn.QUARTILE.EXC(A:A,M5)</f>
        <v>2.25</v>
      </c>
      <c r="O5" s="7" t="s">
        <v>36</v>
      </c>
    </row>
    <row r="6" spans="1:15" x14ac:dyDescent="0.2">
      <c r="A6" s="2">
        <v>1</v>
      </c>
      <c r="B6" s="11">
        <f>RANK(A6,A:A,)</f>
        <v>42</v>
      </c>
      <c r="C6" s="11">
        <f t="shared" si="3"/>
        <v>7</v>
      </c>
      <c r="D6" s="11">
        <f t="shared" si="0"/>
        <v>7.4074074074074077E-3</v>
      </c>
      <c r="E6" s="11">
        <f t="shared" si="4"/>
        <v>5.1851851851851857E-2</v>
      </c>
      <c r="F6" s="33">
        <f t="shared" si="1"/>
        <v>-6.834456509513244E-2</v>
      </c>
      <c r="G6" s="9">
        <f t="shared" si="2"/>
        <v>0.47275567461162965</v>
      </c>
      <c r="H6" s="9"/>
      <c r="I6" s="2"/>
      <c r="J6" s="118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</row>
    <row r="7" spans="1:15" x14ac:dyDescent="0.2">
      <c r="A7" s="2">
        <v>3</v>
      </c>
      <c r="B7" s="11">
        <f>RANK(A7,A:A,)</f>
        <v>19</v>
      </c>
      <c r="C7" s="11">
        <f t="shared" si="3"/>
        <v>10</v>
      </c>
      <c r="D7" s="11">
        <f t="shared" si="0"/>
        <v>2.2222222222222223E-2</v>
      </c>
      <c r="E7" s="11">
        <f t="shared" si="4"/>
        <v>7.4074074074074084E-2</v>
      </c>
      <c r="F7" s="33">
        <f t="shared" si="1"/>
        <v>-1.0707315198237393</v>
      </c>
      <c r="G7" s="9">
        <f t="shared" si="2"/>
        <v>0.14214508298199527</v>
      </c>
      <c r="H7" s="9"/>
      <c r="I7" s="2"/>
      <c r="J7" s="118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34</v>
      </c>
      <c r="C8" s="11">
        <f t="shared" si="3"/>
        <v>12</v>
      </c>
      <c r="D8" s="11">
        <f t="shared" si="0"/>
        <v>1.4814814814814815E-2</v>
      </c>
      <c r="E8" s="11">
        <f t="shared" si="4"/>
        <v>8.8888888888888906E-2</v>
      </c>
      <c r="F8" s="33">
        <f t="shared" si="1"/>
        <v>-6.834456509513244E-2</v>
      </c>
      <c r="G8" s="9">
        <f t="shared" si="2"/>
        <v>0.47275567461162965</v>
      </c>
      <c r="H8" s="9"/>
      <c r="I8" s="2"/>
      <c r="J8" s="118" t="s">
        <v>18</v>
      </c>
      <c r="K8" s="38">
        <f>K4-K3</f>
        <v>4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3</v>
      </c>
      <c r="B9" s="11">
        <f>RANK(A9,A:A,)</f>
        <v>19</v>
      </c>
      <c r="C9" s="11">
        <f t="shared" si="3"/>
        <v>15</v>
      </c>
      <c r="D9" s="11">
        <f t="shared" si="0"/>
        <v>2.2222222222222223E-2</v>
      </c>
      <c r="E9" s="11">
        <f t="shared" si="4"/>
        <v>0.11111111111111113</v>
      </c>
      <c r="F9" s="33">
        <f t="shared" si="1"/>
        <v>0.9340423896334743</v>
      </c>
      <c r="G9" s="9">
        <f t="shared" si="2"/>
        <v>0.8248589863035185</v>
      </c>
      <c r="H9" s="9"/>
      <c r="I9" s="2"/>
      <c r="J9" s="118" t="s">
        <v>19</v>
      </c>
      <c r="K9" s="38">
        <f>(K3+K4)/2</f>
        <v>2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19</v>
      </c>
      <c r="D10" s="11">
        <f t="shared" si="0"/>
        <v>2.9629629629629631E-2</v>
      </c>
      <c r="E10" s="11">
        <f t="shared" si="4"/>
        <v>0.14074074074074078</v>
      </c>
      <c r="F10" s="33">
        <f t="shared" si="1"/>
        <v>0.9340423896334743</v>
      </c>
      <c r="G10" s="9">
        <f t="shared" si="2"/>
        <v>0.8248589863035185</v>
      </c>
      <c r="H10" s="9"/>
      <c r="I10" s="2"/>
      <c r="J10" s="118" t="s">
        <v>20</v>
      </c>
      <c r="K10" s="38">
        <f>VAR(A:A)</f>
        <v>0.99524312896405953</v>
      </c>
      <c r="M10" s="117" t="s">
        <v>43</v>
      </c>
      <c r="N10" s="117"/>
      <c r="O10" s="117"/>
    </row>
    <row r="11" spans="1:15" x14ac:dyDescent="0.2">
      <c r="A11" s="2">
        <v>4</v>
      </c>
      <c r="B11" s="11">
        <f>RANK(A11,A:A,)</f>
        <v>1</v>
      </c>
      <c r="C11" s="11">
        <f t="shared" si="3"/>
        <v>23</v>
      </c>
      <c r="D11" s="11">
        <f t="shared" si="0"/>
        <v>2.9629629629629631E-2</v>
      </c>
      <c r="E11" s="11">
        <f t="shared" si="4"/>
        <v>0.17037037037037039</v>
      </c>
      <c r="F11" s="33">
        <f t="shared" si="1"/>
        <v>-6.834456509513244E-2</v>
      </c>
      <c r="G11" s="9">
        <f t="shared" si="2"/>
        <v>0.47275567461162965</v>
      </c>
      <c r="H11" s="9"/>
      <c r="I11" s="2"/>
      <c r="J11" s="118" t="s">
        <v>11</v>
      </c>
      <c r="K11" s="38">
        <f>STDEV(A:A)</f>
        <v>0.99761872925685369</v>
      </c>
      <c r="M11" s="118" t="s">
        <v>21</v>
      </c>
      <c r="N11" s="118" t="s">
        <v>22</v>
      </c>
      <c r="O11" s="118" t="s">
        <v>23</v>
      </c>
    </row>
    <row r="12" spans="1:15" x14ac:dyDescent="0.2">
      <c r="A12" s="2">
        <v>3</v>
      </c>
      <c r="B12" s="11">
        <f>RANK(A12,A:A,)</f>
        <v>19</v>
      </c>
      <c r="C12" s="11">
        <f t="shared" si="3"/>
        <v>26</v>
      </c>
      <c r="D12" s="11">
        <f t="shared" si="0"/>
        <v>2.2222222222222223E-2</v>
      </c>
      <c r="E12" s="11">
        <f t="shared" si="4"/>
        <v>0.19259259259259262</v>
      </c>
      <c r="F12" s="33">
        <f t="shared" si="1"/>
        <v>0.9340423896334743</v>
      </c>
      <c r="G12" s="9">
        <f t="shared" si="2"/>
        <v>0.8248589863035185</v>
      </c>
      <c r="H12" s="9"/>
      <c r="I12" s="2"/>
      <c r="J12" s="118" t="s">
        <v>40</v>
      </c>
      <c r="K12" s="38">
        <f>(K11*K5)*100</f>
        <v>306.08756465835285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4</v>
      </c>
      <c r="B13" s="11">
        <f>RANK(A13,A:A,)</f>
        <v>1</v>
      </c>
      <c r="C13" s="11">
        <f t="shared" si="3"/>
        <v>30</v>
      </c>
      <c r="D13" s="11">
        <f t="shared" si="0"/>
        <v>2.9629629629629631E-2</v>
      </c>
      <c r="E13" s="11">
        <f t="shared" si="4"/>
        <v>0.22222222222222227</v>
      </c>
      <c r="F13" s="33">
        <f t="shared" si="1"/>
        <v>0.9340423896334743</v>
      </c>
      <c r="G13" s="9">
        <f t="shared" si="2"/>
        <v>0.8248589863035185</v>
      </c>
      <c r="H13" s="9"/>
      <c r="I13" s="2"/>
      <c r="J13" s="118" t="s">
        <v>41</v>
      </c>
      <c r="K13" s="39">
        <f>SKEW(A:A)</f>
        <v>-1.0248971238052837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4</v>
      </c>
      <c r="B14" s="11">
        <f>RANK(A14,A:A,)</f>
        <v>1</v>
      </c>
      <c r="C14" s="11">
        <f t="shared" si="3"/>
        <v>34</v>
      </c>
      <c r="D14" s="11">
        <f t="shared" si="0"/>
        <v>2.9629629629629631E-2</v>
      </c>
      <c r="E14" s="11">
        <f t="shared" si="4"/>
        <v>0.25185185185185188</v>
      </c>
      <c r="F14" s="33">
        <f t="shared" si="1"/>
        <v>0.9340423896334743</v>
      </c>
      <c r="G14" s="9">
        <f t="shared" si="2"/>
        <v>0.8248589863035185</v>
      </c>
      <c r="H14" s="9"/>
      <c r="I14" s="2"/>
      <c r="J14" s="118" t="s">
        <v>42</v>
      </c>
      <c r="K14" s="38">
        <f>KURT(A:A)</f>
        <v>0.80650881943603414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38</v>
      </c>
      <c r="D15" s="11">
        <f t="shared" si="0"/>
        <v>2.9629629629629631E-2</v>
      </c>
      <c r="E15" s="11">
        <f t="shared" si="4"/>
        <v>0.2814814814814815</v>
      </c>
      <c r="F15" s="33">
        <f t="shared" si="1"/>
        <v>0.9340423896334743</v>
      </c>
      <c r="G15" s="9">
        <f t="shared" si="2"/>
        <v>0.8248589863035185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3.8000000000000007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42</v>
      </c>
      <c r="D16" s="11">
        <f t="shared" si="0"/>
        <v>2.9629629629629631E-2</v>
      </c>
      <c r="E16" s="11">
        <f t="shared" si="4"/>
        <v>0.31111111111111112</v>
      </c>
      <c r="F16" s="33">
        <f t="shared" si="1"/>
        <v>0.9340423896334743</v>
      </c>
      <c r="G16" s="9">
        <f t="shared" si="2"/>
        <v>0.8248589863035185</v>
      </c>
      <c r="H16" s="9"/>
      <c r="I16" s="2" t="s">
        <v>56</v>
      </c>
      <c r="J16" s="119" t="s">
        <v>77</v>
      </c>
      <c r="K16" s="120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46</v>
      </c>
      <c r="D17" s="11">
        <f t="shared" si="0"/>
        <v>2.9629629629629631E-2</v>
      </c>
      <c r="E17" s="11">
        <f t="shared" si="4"/>
        <v>0.34074074074074073</v>
      </c>
      <c r="F17" s="33">
        <f t="shared" si="1"/>
        <v>0.9340423896334743</v>
      </c>
      <c r="G17" s="9">
        <f t="shared" si="2"/>
        <v>0.8248589863035185</v>
      </c>
      <c r="H17" s="9"/>
      <c r="I17" s="2">
        <v>0</v>
      </c>
      <c r="J17" s="118" t="s">
        <v>50</v>
      </c>
      <c r="K17" s="118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4</v>
      </c>
      <c r="B18" s="11">
        <f>RANK(A18,A:A,)</f>
        <v>1</v>
      </c>
      <c r="C18" s="11">
        <f t="shared" si="3"/>
        <v>50</v>
      </c>
      <c r="D18" s="11">
        <f t="shared" si="0"/>
        <v>2.9629629629629631E-2</v>
      </c>
      <c r="E18" s="11">
        <f t="shared" si="4"/>
        <v>0.37037037037037035</v>
      </c>
      <c r="F18" s="33">
        <f t="shared" si="1"/>
        <v>-1.0707315198237393</v>
      </c>
      <c r="G18" s="9">
        <f t="shared" si="2"/>
        <v>0.14214508298199527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3</v>
      </c>
    </row>
    <row r="19" spans="1:15" x14ac:dyDescent="0.2">
      <c r="A19" s="2">
        <v>2</v>
      </c>
      <c r="B19" s="11">
        <f>RANK(A19,A:A,)</f>
        <v>34</v>
      </c>
      <c r="C19" s="11">
        <f t="shared" si="3"/>
        <v>52</v>
      </c>
      <c r="D19" s="11">
        <f t="shared" si="0"/>
        <v>1.4814814814814815E-2</v>
      </c>
      <c r="E19" s="11">
        <f t="shared" si="4"/>
        <v>0.38518518518518519</v>
      </c>
      <c r="F19" s="33">
        <f t="shared" si="1"/>
        <v>-6.834456509513244E-2</v>
      </c>
      <c r="G19" s="9">
        <f t="shared" si="2"/>
        <v>0.47275567461162965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2">
        <v>3</v>
      </c>
      <c r="B20" s="11">
        <f>RANK(A20,A:A,)</f>
        <v>19</v>
      </c>
      <c r="C20" s="11">
        <f t="shared" si="3"/>
        <v>55</v>
      </c>
      <c r="D20" s="11">
        <f t="shared" si="0"/>
        <v>2.2222222222222223E-2</v>
      </c>
      <c r="E20" s="11">
        <f t="shared" si="4"/>
        <v>0.40740740740740738</v>
      </c>
      <c r="F20" s="33">
        <f t="shared" si="1"/>
        <v>-6.834456509513244E-2</v>
      </c>
      <c r="G20" s="9">
        <f t="shared" si="2"/>
        <v>0.47275567461162965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3</v>
      </c>
      <c r="B21" s="11">
        <f>RANK(A21,A:A,)</f>
        <v>19</v>
      </c>
      <c r="C21" s="11">
        <f t="shared" si="3"/>
        <v>58</v>
      </c>
      <c r="D21" s="11">
        <f t="shared" si="0"/>
        <v>2.2222222222222223E-2</v>
      </c>
      <c r="E21" s="11">
        <f t="shared" si="4"/>
        <v>0.42962962962962958</v>
      </c>
      <c r="F21" s="33">
        <f t="shared" si="1"/>
        <v>-6.834456509513244E-2</v>
      </c>
      <c r="G21" s="9">
        <f t="shared" si="2"/>
        <v>0.47275567461162965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3</v>
      </c>
      <c r="B22" s="11">
        <f>RANK(A22,A:A,)</f>
        <v>19</v>
      </c>
      <c r="C22" s="11">
        <f t="shared" si="3"/>
        <v>61</v>
      </c>
      <c r="D22" s="11">
        <f t="shared" si="0"/>
        <v>2.2222222222222223E-2</v>
      </c>
      <c r="E22" s="11">
        <f t="shared" si="4"/>
        <v>0.45185185185185178</v>
      </c>
      <c r="F22" s="33">
        <f t="shared" si="1"/>
        <v>-6.834456509513244E-2</v>
      </c>
      <c r="G22" s="9">
        <f t="shared" si="2"/>
        <v>0.47275567461162965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3</v>
      </c>
      <c r="B23" s="11">
        <f>RANK(A23,A:A,)</f>
        <v>19</v>
      </c>
      <c r="C23" s="11">
        <f t="shared" si="3"/>
        <v>64</v>
      </c>
      <c r="D23" s="11">
        <f t="shared" si="0"/>
        <v>2.2222222222222223E-2</v>
      </c>
      <c r="E23" s="11">
        <f t="shared" si="4"/>
        <v>0.47407407407407398</v>
      </c>
      <c r="F23" s="33">
        <f t="shared" si="1"/>
        <v>0.9340423896334743</v>
      </c>
      <c r="G23" s="9">
        <f t="shared" si="2"/>
        <v>0.8248589863035185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68</v>
      </c>
      <c r="D24" s="11">
        <f t="shared" si="0"/>
        <v>2.9629629629629631E-2</v>
      </c>
      <c r="E24" s="11">
        <f t="shared" si="4"/>
        <v>0.50370370370370365</v>
      </c>
      <c r="F24" s="33">
        <f t="shared" si="1"/>
        <v>-2.0731184745523459</v>
      </c>
      <c r="G24" s="9">
        <f t="shared" si="2"/>
        <v>1.9080627535743914E-2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42</v>
      </c>
      <c r="C25" s="11">
        <f t="shared" si="3"/>
        <v>69</v>
      </c>
      <c r="D25" s="11">
        <f t="shared" si="0"/>
        <v>7.4074074074074077E-3</v>
      </c>
      <c r="E25" s="11">
        <f t="shared" si="4"/>
        <v>0.51111111111111107</v>
      </c>
      <c r="F25" s="33">
        <f t="shared" si="1"/>
        <v>-6.834456509513244E-2</v>
      </c>
      <c r="G25" s="9">
        <f t="shared" si="2"/>
        <v>0.47275567461162965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19</v>
      </c>
      <c r="C26" s="11">
        <f t="shared" si="3"/>
        <v>72</v>
      </c>
      <c r="D26" s="11">
        <f t="shared" si="0"/>
        <v>2.2222222222222223E-2</v>
      </c>
      <c r="E26" s="11">
        <f t="shared" si="4"/>
        <v>0.53333333333333333</v>
      </c>
      <c r="F26" s="33">
        <f t="shared" si="1"/>
        <v>-6.834456509513244E-2</v>
      </c>
      <c r="G26" s="9">
        <f t="shared" si="2"/>
        <v>0.47275567461162965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19</v>
      </c>
      <c r="C27" s="11">
        <f t="shared" si="3"/>
        <v>75</v>
      </c>
      <c r="D27" s="11">
        <f t="shared" si="0"/>
        <v>2.2222222222222223E-2</v>
      </c>
      <c r="E27" s="11">
        <f t="shared" si="4"/>
        <v>0.55555555555555558</v>
      </c>
      <c r="F27" s="33">
        <f t="shared" si="1"/>
        <v>-3.0755054292809527</v>
      </c>
      <c r="G27" s="9">
        <f t="shared" si="2"/>
        <v>1.0507305122347467E-3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0</v>
      </c>
      <c r="B28" s="11">
        <f>RANK(A28,A:A,)</f>
        <v>44</v>
      </c>
      <c r="C28" s="11">
        <f t="shared" si="3"/>
        <v>75</v>
      </c>
      <c r="D28" s="11">
        <f t="shared" si="0"/>
        <v>0</v>
      </c>
      <c r="E28" s="11">
        <f t="shared" si="4"/>
        <v>0.55555555555555558</v>
      </c>
      <c r="F28" s="33">
        <f t="shared" si="1"/>
        <v>-6.834456509513244E-2</v>
      </c>
      <c r="G28" s="9">
        <f t="shared" si="2"/>
        <v>0.47275567461162965</v>
      </c>
      <c r="H28" s="9"/>
      <c r="I28" s="2"/>
      <c r="J28" s="22" t="s">
        <v>44</v>
      </c>
      <c r="K28" s="22">
        <v>0</v>
      </c>
    </row>
    <row r="29" spans="1:15" x14ac:dyDescent="0.2">
      <c r="A29" s="2">
        <v>3</v>
      </c>
      <c r="B29" s="11">
        <f>RANK(A29,A:A,)</f>
        <v>19</v>
      </c>
      <c r="C29" s="11">
        <f t="shared" si="3"/>
        <v>78</v>
      </c>
      <c r="D29" s="11">
        <f t="shared" si="0"/>
        <v>2.2222222222222223E-2</v>
      </c>
      <c r="E29" s="11">
        <f t="shared" si="4"/>
        <v>0.57777777777777783</v>
      </c>
      <c r="F29" s="33">
        <f t="shared" si="1"/>
        <v>0.9340423896334743</v>
      </c>
      <c r="G29" s="9">
        <f t="shared" si="2"/>
        <v>0.8248589863035185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82</v>
      </c>
      <c r="D30" s="11">
        <f t="shared" si="0"/>
        <v>2.9629629629629631E-2</v>
      </c>
      <c r="E30" s="11">
        <f t="shared" si="4"/>
        <v>0.60740740740740751</v>
      </c>
      <c r="F30" s="33">
        <f t="shared" si="1"/>
        <v>0.9340423896334743</v>
      </c>
      <c r="G30" s="9">
        <f t="shared" si="2"/>
        <v>0.8248589863035185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86</v>
      </c>
      <c r="D31" s="11">
        <f t="shared" si="0"/>
        <v>2.9629629629629631E-2</v>
      </c>
      <c r="E31" s="11">
        <f t="shared" si="4"/>
        <v>0.63703703703703718</v>
      </c>
      <c r="F31" s="33">
        <f t="shared" si="1"/>
        <v>-6.834456509513244E-2</v>
      </c>
      <c r="G31" s="9">
        <f t="shared" si="2"/>
        <v>0.47275567461162965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19</v>
      </c>
      <c r="C32" s="11">
        <f t="shared" si="3"/>
        <v>89</v>
      </c>
      <c r="D32" s="11">
        <f t="shared" si="0"/>
        <v>2.2222222222222223E-2</v>
      </c>
      <c r="E32" s="11">
        <f t="shared" si="4"/>
        <v>0.65925925925925943</v>
      </c>
      <c r="F32" s="33">
        <f t="shared" si="1"/>
        <v>-1.0707315198237393</v>
      </c>
      <c r="G32" s="9">
        <f t="shared" si="2"/>
        <v>0.14214508298199527</v>
      </c>
      <c r="H32" s="9"/>
      <c r="I32" s="2"/>
      <c r="J32" s="15"/>
      <c r="K32" s="15"/>
    </row>
    <row r="33" spans="1:11" ht="37" customHeight="1" x14ac:dyDescent="0.2">
      <c r="A33" s="2">
        <v>2</v>
      </c>
      <c r="B33" s="11">
        <f>RANK(A33,A:A,)</f>
        <v>34</v>
      </c>
      <c r="C33" s="11">
        <f t="shared" si="3"/>
        <v>91</v>
      </c>
      <c r="D33" s="11">
        <f t="shared" si="0"/>
        <v>1.4814814814814815E-2</v>
      </c>
      <c r="E33" s="11">
        <f t="shared" si="4"/>
        <v>0.67407407407407427</v>
      </c>
      <c r="F33" s="33">
        <f t="shared" si="1"/>
        <v>-6.834456509513244E-2</v>
      </c>
      <c r="G33" s="9">
        <f t="shared" si="2"/>
        <v>0.47275567461162965</v>
      </c>
      <c r="H33" s="9"/>
      <c r="I33" s="2">
        <f>C46/10</f>
        <v>13.5</v>
      </c>
      <c r="J33" s="121" t="s">
        <v>78</v>
      </c>
      <c r="K33" s="122"/>
    </row>
    <row r="34" spans="1:11" x14ac:dyDescent="0.2">
      <c r="A34" s="2">
        <v>3</v>
      </c>
      <c r="B34" s="11">
        <f>RANK(A34,A:A,)</f>
        <v>19</v>
      </c>
      <c r="C34" s="11">
        <f t="shared" si="3"/>
        <v>94</v>
      </c>
      <c r="D34" s="11">
        <f t="shared" si="0"/>
        <v>2.2222222222222223E-2</v>
      </c>
      <c r="E34" s="11">
        <f t="shared" si="4"/>
        <v>0.69629629629629652</v>
      </c>
      <c r="F34" s="33">
        <f t="shared" si="1"/>
        <v>0.9340423896334743</v>
      </c>
      <c r="G34" s="9">
        <f t="shared" si="2"/>
        <v>0.8248589863035185</v>
      </c>
      <c r="H34" s="9"/>
      <c r="I34" s="2">
        <v>0</v>
      </c>
      <c r="J34" s="118" t="s">
        <v>50</v>
      </c>
      <c r="K34" s="123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98</v>
      </c>
      <c r="D35" s="11">
        <f t="shared" si="0"/>
        <v>2.9629629629629631E-2</v>
      </c>
      <c r="E35" s="11">
        <f t="shared" si="4"/>
        <v>0.7259259259259262</v>
      </c>
      <c r="F35" s="33">
        <f t="shared" si="1"/>
        <v>0.9340423896334743</v>
      </c>
      <c r="G35" s="9">
        <f t="shared" si="2"/>
        <v>0.8248589863035185</v>
      </c>
      <c r="H35" s="9"/>
      <c r="I35" s="2">
        <f>I34+$I$33</f>
        <v>13.5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102</v>
      </c>
      <c r="D36" s="11">
        <f t="shared" si="0"/>
        <v>2.9629629629629631E-2</v>
      </c>
      <c r="E36" s="11">
        <f t="shared" si="4"/>
        <v>0.75555555555555587</v>
      </c>
      <c r="F36" s="33">
        <f t="shared" si="1"/>
        <v>0.9340423896334743</v>
      </c>
      <c r="G36" s="9">
        <f t="shared" si="2"/>
        <v>0.8248589863035185</v>
      </c>
      <c r="H36" s="9"/>
      <c r="I36" s="2">
        <f t="shared" ref="I36:I44" si="5">I35+$I$33</f>
        <v>27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106</v>
      </c>
      <c r="D37" s="11">
        <f t="shared" si="0"/>
        <v>2.9629629629629631E-2</v>
      </c>
      <c r="E37" s="11">
        <f t="shared" si="4"/>
        <v>0.78518518518518554</v>
      </c>
      <c r="F37" s="33">
        <f t="shared" si="1"/>
        <v>0.9340423896334743</v>
      </c>
      <c r="G37" s="9">
        <f t="shared" si="2"/>
        <v>0.8248589863035185</v>
      </c>
      <c r="H37" s="9"/>
      <c r="I37" s="2">
        <f t="shared" si="5"/>
        <v>40.5</v>
      </c>
      <c r="J37" s="28">
        <v>40.5</v>
      </c>
      <c r="K37" s="18">
        <v>3</v>
      </c>
    </row>
    <row r="38" spans="1:11" x14ac:dyDescent="0.2">
      <c r="A38" s="2">
        <v>4</v>
      </c>
      <c r="B38" s="11">
        <f>RANK(A38,A:A,)</f>
        <v>1</v>
      </c>
      <c r="C38" s="11">
        <f t="shared" si="3"/>
        <v>110</v>
      </c>
      <c r="D38" s="11">
        <f t="shared" si="0"/>
        <v>2.9629629629629631E-2</v>
      </c>
      <c r="E38" s="11">
        <f t="shared" si="4"/>
        <v>0.81481481481481521</v>
      </c>
      <c r="F38" s="33">
        <f t="shared" si="1"/>
        <v>0.9340423896334743</v>
      </c>
      <c r="G38" s="9">
        <f t="shared" si="2"/>
        <v>0.8248589863035185</v>
      </c>
      <c r="H38" s="9"/>
      <c r="I38" s="2">
        <f t="shared" si="5"/>
        <v>54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114</v>
      </c>
      <c r="D39" s="11">
        <f t="shared" si="0"/>
        <v>2.9629629629629631E-2</v>
      </c>
      <c r="E39" s="11">
        <f t="shared" si="4"/>
        <v>0.84444444444444489</v>
      </c>
      <c r="F39" s="33">
        <f t="shared" si="1"/>
        <v>-1.0707315198237393</v>
      </c>
      <c r="G39" s="9">
        <f t="shared" si="2"/>
        <v>0.14214508298199527</v>
      </c>
      <c r="H39" s="9"/>
      <c r="I39" s="2">
        <f t="shared" si="5"/>
        <v>67.5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34</v>
      </c>
      <c r="C40" s="11">
        <f t="shared" si="3"/>
        <v>116</v>
      </c>
      <c r="D40" s="11">
        <f t="shared" si="0"/>
        <v>1.4814814814814815E-2</v>
      </c>
      <c r="E40" s="11">
        <f t="shared" si="4"/>
        <v>0.85925925925925972</v>
      </c>
      <c r="F40" s="33">
        <f t="shared" si="1"/>
        <v>0.9340423896334743</v>
      </c>
      <c r="G40" s="9">
        <f t="shared" si="2"/>
        <v>0.8248589863035185</v>
      </c>
      <c r="H40" s="9"/>
      <c r="I40" s="2">
        <f t="shared" si="5"/>
        <v>81</v>
      </c>
      <c r="J40" s="28">
        <v>81</v>
      </c>
      <c r="K40" s="18">
        <v>6</v>
      </c>
    </row>
    <row r="41" spans="1:11" x14ac:dyDescent="0.2">
      <c r="A41" s="2">
        <v>4</v>
      </c>
      <c r="B41" s="11">
        <f>RANK(A41,A:A,)</f>
        <v>1</v>
      </c>
      <c r="C41" s="11">
        <f t="shared" si="3"/>
        <v>120</v>
      </c>
      <c r="D41" s="11">
        <f t="shared" si="0"/>
        <v>2.9629629629629631E-2</v>
      </c>
      <c r="E41" s="11">
        <f t="shared" si="4"/>
        <v>0.88888888888888939</v>
      </c>
      <c r="F41" s="33">
        <f t="shared" si="1"/>
        <v>0.9340423896334743</v>
      </c>
      <c r="G41" s="9">
        <f t="shared" si="2"/>
        <v>0.8248589863035185</v>
      </c>
      <c r="H41" s="9"/>
      <c r="I41" s="2">
        <f t="shared" si="5"/>
        <v>94.5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124</v>
      </c>
      <c r="D42" s="11">
        <f t="shared" si="0"/>
        <v>2.9629629629629631E-2</v>
      </c>
      <c r="E42" s="11">
        <f t="shared" si="4"/>
        <v>0.91851851851851907</v>
      </c>
      <c r="F42" s="33">
        <f t="shared" si="1"/>
        <v>-6.834456509513244E-2</v>
      </c>
      <c r="G42" s="9">
        <f t="shared" si="2"/>
        <v>0.47275567461162965</v>
      </c>
      <c r="H42" s="9"/>
      <c r="I42" s="2">
        <f t="shared" si="5"/>
        <v>108</v>
      </c>
      <c r="J42" s="28">
        <v>108</v>
      </c>
      <c r="K42" s="18">
        <v>3</v>
      </c>
    </row>
    <row r="43" spans="1:11" x14ac:dyDescent="0.2">
      <c r="A43" s="2">
        <v>3</v>
      </c>
      <c r="B43" s="11">
        <f>RANK(A43,A:A,)</f>
        <v>19</v>
      </c>
      <c r="C43" s="11">
        <f t="shared" si="3"/>
        <v>127</v>
      </c>
      <c r="D43" s="11">
        <f t="shared" si="0"/>
        <v>2.2222222222222223E-2</v>
      </c>
      <c r="E43" s="11">
        <f t="shared" si="4"/>
        <v>0.94074074074074132</v>
      </c>
      <c r="F43" s="33">
        <f t="shared" si="1"/>
        <v>-6.834456509513244E-2</v>
      </c>
      <c r="G43" s="9">
        <f t="shared" si="2"/>
        <v>0.47275567461162965</v>
      </c>
      <c r="H43" s="9"/>
      <c r="I43" s="2">
        <f t="shared" si="5"/>
        <v>121.5</v>
      </c>
      <c r="J43" s="28">
        <v>121.5</v>
      </c>
      <c r="K43" s="18">
        <v>4</v>
      </c>
    </row>
    <row r="44" spans="1:11" x14ac:dyDescent="0.2">
      <c r="A44" s="2">
        <v>3</v>
      </c>
      <c r="B44" s="11">
        <f>RANK(A44,A:A,)</f>
        <v>19</v>
      </c>
      <c r="C44" s="11">
        <f t="shared" si="3"/>
        <v>130</v>
      </c>
      <c r="D44" s="11">
        <f t="shared" si="0"/>
        <v>2.2222222222222223E-2</v>
      </c>
      <c r="E44" s="11">
        <f t="shared" si="4"/>
        <v>0.96296296296296358</v>
      </c>
      <c r="F44" s="33">
        <f t="shared" si="1"/>
        <v>-6.834456509513244E-2</v>
      </c>
      <c r="G44" s="9">
        <f t="shared" si="2"/>
        <v>0.47275567461162965</v>
      </c>
      <c r="H44" s="9"/>
      <c r="I44" s="2">
        <f t="shared" si="5"/>
        <v>135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19</v>
      </c>
      <c r="C45" s="11">
        <f t="shared" si="3"/>
        <v>133</v>
      </c>
      <c r="D45" s="11">
        <f t="shared" si="0"/>
        <v>2.2222222222222223E-2</v>
      </c>
      <c r="E45" s="11">
        <f t="shared" si="4"/>
        <v>0.98518518518518583</v>
      </c>
      <c r="F45" s="33">
        <f t="shared" si="1"/>
        <v>-1.0707315198237393</v>
      </c>
      <c r="G45" s="9">
        <f t="shared" si="2"/>
        <v>0.14214508298199527</v>
      </c>
      <c r="H45" s="9"/>
      <c r="I45" s="2"/>
      <c r="J45" s="22" t="s">
        <v>44</v>
      </c>
      <c r="K45" s="23">
        <v>0</v>
      </c>
    </row>
    <row r="46" spans="1:11" x14ac:dyDescent="0.2">
      <c r="A46" s="2">
        <v>2</v>
      </c>
      <c r="B46" s="36">
        <f>RANK(A46,A:A,)</f>
        <v>34</v>
      </c>
      <c r="C46" s="36">
        <f t="shared" si="3"/>
        <v>135</v>
      </c>
      <c r="D46" s="36">
        <f t="shared" si="0"/>
        <v>1.4814814814814815E-2</v>
      </c>
      <c r="E46" s="36">
        <f t="shared" si="4"/>
        <v>1.0000000000000007</v>
      </c>
      <c r="F46" s="33">
        <f t="shared" si="1"/>
        <v>-3.0755054292809527</v>
      </c>
      <c r="G46" s="9">
        <f t="shared" si="2"/>
        <v>1.0507305122347467E-3</v>
      </c>
      <c r="H46" s="9"/>
      <c r="I46" s="2"/>
      <c r="J46" s="10"/>
      <c r="K46" s="10"/>
    </row>
    <row r="47" spans="1:11" ht="15" customHeight="1" x14ac:dyDescent="0.2">
      <c r="I47" s="42"/>
      <c r="J47" s="124" t="s">
        <v>79</v>
      </c>
      <c r="K47" s="125"/>
    </row>
    <row r="48" spans="1:11" x14ac:dyDescent="0.2">
      <c r="I48" s="42">
        <v>-3</v>
      </c>
      <c r="J48" s="118" t="s">
        <v>50</v>
      </c>
      <c r="K48" s="118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C294-50D3-874D-82C6-000E12313706}">
  <sheetPr>
    <tabColor rgb="FF7030A0"/>
  </sheetPr>
  <dimension ref="A2:O61"/>
  <sheetViews>
    <sheetView topLeftCell="A15" zoomScale="113" workbookViewId="0">
      <selection activeCell="J35" sqref="J35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9.33203125" bestFit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131" t="s">
        <v>5</v>
      </c>
      <c r="B2" s="129" t="s">
        <v>12</v>
      </c>
      <c r="C2" s="129" t="s">
        <v>46</v>
      </c>
      <c r="D2" s="129" t="s">
        <v>47</v>
      </c>
      <c r="E2" s="129" t="s">
        <v>49</v>
      </c>
      <c r="F2" s="130" t="s">
        <v>39</v>
      </c>
      <c r="G2" s="130" t="s">
        <v>54</v>
      </c>
      <c r="H2" s="37"/>
      <c r="I2" s="3"/>
      <c r="J2" s="132" t="s">
        <v>48</v>
      </c>
      <c r="K2" s="38">
        <f>SUM(A:A)</f>
        <v>131</v>
      </c>
    </row>
    <row r="3" spans="1:15" x14ac:dyDescent="0.2">
      <c r="A3" s="2">
        <v>2</v>
      </c>
      <c r="B3" s="11">
        <f>RANK(A3,A:A,)</f>
        <v>31</v>
      </c>
      <c r="C3" s="11">
        <f>SUM(A3)</f>
        <v>2</v>
      </c>
      <c r="D3" s="11">
        <f>A3/$K$2</f>
        <v>1.5267175572519083E-2</v>
      </c>
      <c r="E3" s="11">
        <f>D3</f>
        <v>1.5267175572519083E-2</v>
      </c>
      <c r="F3" s="33">
        <f>STANDARDIZE(A4,$K$5,$K$11)</f>
        <v>-0.97753109415821182</v>
      </c>
      <c r="G3" s="9">
        <f>_xlfn.NORM.S.DIST(F3,C3)</f>
        <v>0.16415314586435903</v>
      </c>
      <c r="H3" s="9"/>
      <c r="I3" s="2"/>
      <c r="J3" s="132" t="s">
        <v>13</v>
      </c>
      <c r="K3" s="38">
        <f>MIN(A:A)</f>
        <v>1</v>
      </c>
      <c r="M3" s="132" t="s">
        <v>33</v>
      </c>
      <c r="N3" s="132" t="s">
        <v>23</v>
      </c>
      <c r="O3" s="132" t="s">
        <v>34</v>
      </c>
    </row>
    <row r="4" spans="1:15" x14ac:dyDescent="0.2">
      <c r="A4" s="2">
        <v>2</v>
      </c>
      <c r="B4" s="11">
        <f>RANK(A4,A:A,)</f>
        <v>31</v>
      </c>
      <c r="C4" s="11">
        <f>SUM(C3+A4)</f>
        <v>4</v>
      </c>
      <c r="D4" s="11">
        <f t="shared" ref="D4:D46" si="0">A4/$K$2</f>
        <v>1.5267175572519083E-2</v>
      </c>
      <c r="E4" s="11">
        <f>SUM(E3+D4)</f>
        <v>3.0534351145038167E-2</v>
      </c>
      <c r="F4" s="33">
        <f t="shared" ref="F4:F46" si="1">STANDARDIZE(A5,$K$5,$K$11)</f>
        <v>-0.97753109415821182</v>
      </c>
      <c r="G4" s="9">
        <f t="shared" ref="G4:G46" si="2">_xlfn.NORM.S.DIST(F4,C4)</f>
        <v>0.16415314586435903</v>
      </c>
      <c r="H4" s="9"/>
      <c r="I4" s="2"/>
      <c r="J4" s="132" t="s">
        <v>14</v>
      </c>
      <c r="K4" s="38">
        <f>MAX(A:A)</f>
        <v>4</v>
      </c>
      <c r="M4" s="7">
        <v>0</v>
      </c>
      <c r="N4" s="7">
        <f>K3</f>
        <v>1</v>
      </c>
      <c r="O4" s="7" t="s">
        <v>35</v>
      </c>
    </row>
    <row r="5" spans="1:15" x14ac:dyDescent="0.2">
      <c r="A5" s="2">
        <v>2</v>
      </c>
      <c r="B5" s="11">
        <f>RANK(A5,A:A,)</f>
        <v>31</v>
      </c>
      <c r="C5" s="11">
        <f t="shared" ref="C5:C46" si="3">SUM(C4+A5)</f>
        <v>6</v>
      </c>
      <c r="D5" s="11">
        <f t="shared" si="0"/>
        <v>1.5267175572519083E-2</v>
      </c>
      <c r="E5" s="11">
        <f t="shared" ref="E5:E46" si="4">SUM(E4+D5)</f>
        <v>4.5801526717557252E-2</v>
      </c>
      <c r="F5" s="33">
        <f t="shared" si="1"/>
        <v>-0.97753109415821182</v>
      </c>
      <c r="G5" s="9">
        <f t="shared" si="2"/>
        <v>0.16415314586435903</v>
      </c>
      <c r="H5" s="9"/>
      <c r="I5" s="2"/>
      <c r="J5" s="132" t="s">
        <v>15</v>
      </c>
      <c r="K5" s="38">
        <f>AVERAGE(A:A)</f>
        <v>2.9772727272727271</v>
      </c>
      <c r="M5" s="7">
        <v>1</v>
      </c>
      <c r="N5" s="7">
        <f>_xlfn.QUARTILE.EXC(A:A,M5)</f>
        <v>2</v>
      </c>
      <c r="O5" s="7" t="s">
        <v>36</v>
      </c>
    </row>
    <row r="6" spans="1:15" x14ac:dyDescent="0.2">
      <c r="A6" s="2">
        <v>2</v>
      </c>
      <c r="B6" s="11">
        <f>RANK(A6,A:A,)</f>
        <v>31</v>
      </c>
      <c r="C6" s="11">
        <f t="shared" si="3"/>
        <v>8</v>
      </c>
      <c r="D6" s="11">
        <f t="shared" si="0"/>
        <v>1.5267175572519083E-2</v>
      </c>
      <c r="E6" s="11">
        <f t="shared" si="4"/>
        <v>6.1068702290076333E-2</v>
      </c>
      <c r="F6" s="33">
        <f t="shared" si="1"/>
        <v>2.2733281259493504E-2</v>
      </c>
      <c r="G6" s="9">
        <f t="shared" si="2"/>
        <v>0.50906848595787968</v>
      </c>
      <c r="H6" s="9"/>
      <c r="I6" s="2"/>
      <c r="J6" s="132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</row>
    <row r="7" spans="1:15" x14ac:dyDescent="0.2">
      <c r="A7" s="2">
        <v>3</v>
      </c>
      <c r="B7" s="11">
        <f>RANK(A7,A:A,)</f>
        <v>18</v>
      </c>
      <c r="C7" s="11">
        <f t="shared" si="3"/>
        <v>11</v>
      </c>
      <c r="D7" s="11">
        <f t="shared" si="0"/>
        <v>2.2900763358778626E-2</v>
      </c>
      <c r="E7" s="11">
        <f t="shared" si="4"/>
        <v>8.3969465648854963E-2</v>
      </c>
      <c r="F7" s="33">
        <f t="shared" si="1"/>
        <v>-0.97753109415821182</v>
      </c>
      <c r="G7" s="9">
        <f t="shared" si="2"/>
        <v>0.16415314586435903</v>
      </c>
      <c r="H7" s="9"/>
      <c r="I7" s="2"/>
      <c r="J7" s="132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31</v>
      </c>
      <c r="C8" s="11">
        <f t="shared" si="3"/>
        <v>13</v>
      </c>
      <c r="D8" s="11">
        <f t="shared" si="0"/>
        <v>1.5267175572519083E-2</v>
      </c>
      <c r="E8" s="11">
        <f t="shared" si="4"/>
        <v>9.9236641221374045E-2</v>
      </c>
      <c r="F8" s="33">
        <f t="shared" si="1"/>
        <v>2.2733281259493504E-2</v>
      </c>
      <c r="G8" s="9">
        <f t="shared" si="2"/>
        <v>0.50906848595787968</v>
      </c>
      <c r="H8" s="9"/>
      <c r="I8" s="2"/>
      <c r="J8" s="132" t="s">
        <v>18</v>
      </c>
      <c r="K8" s="38">
        <f>K4-K3</f>
        <v>3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3</v>
      </c>
      <c r="B9" s="11">
        <f>RANK(A9,A:A,)</f>
        <v>18</v>
      </c>
      <c r="C9" s="11">
        <f t="shared" si="3"/>
        <v>16</v>
      </c>
      <c r="D9" s="11">
        <f t="shared" si="0"/>
        <v>2.2900763358778626E-2</v>
      </c>
      <c r="E9" s="11">
        <f t="shared" si="4"/>
        <v>0.12213740458015267</v>
      </c>
      <c r="F9" s="33">
        <f t="shared" si="1"/>
        <v>1.0229976566771988</v>
      </c>
      <c r="G9" s="9">
        <f t="shared" si="2"/>
        <v>0.8468455231152634</v>
      </c>
      <c r="H9" s="9"/>
      <c r="I9" s="2"/>
      <c r="J9" s="132" t="s">
        <v>19</v>
      </c>
      <c r="K9" s="38">
        <f>(K3+K4)/2</f>
        <v>2.5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20</v>
      </c>
      <c r="D10" s="11">
        <f t="shared" si="0"/>
        <v>3.0534351145038167E-2</v>
      </c>
      <c r="E10" s="11">
        <f t="shared" si="4"/>
        <v>0.15267175572519084</v>
      </c>
      <c r="F10" s="33">
        <f t="shared" si="1"/>
        <v>1.0229976566771988</v>
      </c>
      <c r="G10" s="9">
        <f t="shared" si="2"/>
        <v>0.8468455231152634</v>
      </c>
      <c r="H10" s="9"/>
      <c r="I10" s="2"/>
      <c r="J10" s="132" t="s">
        <v>20</v>
      </c>
      <c r="K10" s="38">
        <f>VAR(A:A)</f>
        <v>0.99947145877378485</v>
      </c>
      <c r="M10" s="140" t="s">
        <v>43</v>
      </c>
      <c r="N10" s="140"/>
      <c r="O10" s="140"/>
    </row>
    <row r="11" spans="1:15" x14ac:dyDescent="0.2">
      <c r="A11" s="2">
        <v>4</v>
      </c>
      <c r="B11" s="11">
        <f>RANK(A11,A:A,)</f>
        <v>1</v>
      </c>
      <c r="C11" s="11">
        <f t="shared" si="3"/>
        <v>24</v>
      </c>
      <c r="D11" s="11">
        <f t="shared" si="0"/>
        <v>3.0534351145038167E-2</v>
      </c>
      <c r="E11" s="11">
        <f t="shared" si="4"/>
        <v>0.18320610687022901</v>
      </c>
      <c r="F11" s="33">
        <f t="shared" si="1"/>
        <v>2.2733281259493504E-2</v>
      </c>
      <c r="G11" s="9">
        <f t="shared" si="2"/>
        <v>0.50906848595787968</v>
      </c>
      <c r="H11" s="9"/>
      <c r="I11" s="2"/>
      <c r="J11" s="132" t="s">
        <v>11</v>
      </c>
      <c r="K11" s="38">
        <f>STDEV(A:A)</f>
        <v>0.99973569445818267</v>
      </c>
      <c r="M11" s="132" t="s">
        <v>21</v>
      </c>
      <c r="N11" s="132" t="s">
        <v>22</v>
      </c>
      <c r="O11" s="132" t="s">
        <v>23</v>
      </c>
    </row>
    <row r="12" spans="1:15" x14ac:dyDescent="0.2">
      <c r="A12" s="2">
        <v>3</v>
      </c>
      <c r="B12" s="11">
        <f>RANK(A12,A:A,)</f>
        <v>18</v>
      </c>
      <c r="C12" s="11">
        <f t="shared" si="3"/>
        <v>27</v>
      </c>
      <c r="D12" s="11">
        <f t="shared" si="0"/>
        <v>2.2900763358778626E-2</v>
      </c>
      <c r="E12" s="11">
        <f t="shared" si="4"/>
        <v>0.20610687022900764</v>
      </c>
      <c r="F12" s="33">
        <f t="shared" si="1"/>
        <v>2.2733281259493504E-2</v>
      </c>
      <c r="G12" s="9">
        <f t="shared" si="2"/>
        <v>0.50906848595787968</v>
      </c>
      <c r="H12" s="9"/>
      <c r="I12" s="2"/>
      <c r="J12" s="132" t="s">
        <v>40</v>
      </c>
      <c r="K12" s="38">
        <f>(K11*K5)*100</f>
        <v>297.64858175914071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3</v>
      </c>
      <c r="B13" s="11">
        <f>RANK(A13,A:A,)</f>
        <v>18</v>
      </c>
      <c r="C13" s="11">
        <f t="shared" si="3"/>
        <v>30</v>
      </c>
      <c r="D13" s="11">
        <f t="shared" si="0"/>
        <v>2.2900763358778626E-2</v>
      </c>
      <c r="E13" s="11">
        <f t="shared" si="4"/>
        <v>0.22900763358778628</v>
      </c>
      <c r="F13" s="33">
        <f t="shared" si="1"/>
        <v>1.0229976566771988</v>
      </c>
      <c r="G13" s="9">
        <f t="shared" si="2"/>
        <v>0.8468455231152634</v>
      </c>
      <c r="H13" s="9"/>
      <c r="I13" s="2"/>
      <c r="J13" s="132" t="s">
        <v>41</v>
      </c>
      <c r="K13" s="39">
        <f>SKEW(A:A)</f>
        <v>-0.53810399768448069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4</v>
      </c>
      <c r="B14" s="11">
        <f>RANK(A14,A:A,)</f>
        <v>1</v>
      </c>
      <c r="C14" s="11">
        <f t="shared" si="3"/>
        <v>34</v>
      </c>
      <c r="D14" s="11">
        <f t="shared" si="0"/>
        <v>3.0534351145038167E-2</v>
      </c>
      <c r="E14" s="11">
        <f t="shared" si="4"/>
        <v>0.25954198473282447</v>
      </c>
      <c r="F14" s="33">
        <f t="shared" si="1"/>
        <v>1.0229976566771988</v>
      </c>
      <c r="G14" s="9">
        <f t="shared" si="2"/>
        <v>0.8468455231152634</v>
      </c>
      <c r="H14" s="9"/>
      <c r="I14" s="2"/>
      <c r="J14" s="132" t="s">
        <v>42</v>
      </c>
      <c r="K14" s="38">
        <f>KURT(A:A)</f>
        <v>-0.84259880940409815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38</v>
      </c>
      <c r="D15" s="11">
        <f t="shared" si="0"/>
        <v>3.0534351145038167E-2</v>
      </c>
      <c r="E15" s="11">
        <f t="shared" si="4"/>
        <v>0.29007633587786263</v>
      </c>
      <c r="F15" s="33">
        <f t="shared" si="1"/>
        <v>1.0229976566771988</v>
      </c>
      <c r="G15" s="9">
        <f t="shared" si="2"/>
        <v>0.8468455231152634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42</v>
      </c>
      <c r="D16" s="11">
        <f t="shared" si="0"/>
        <v>3.0534351145038167E-2</v>
      </c>
      <c r="E16" s="11">
        <f t="shared" si="4"/>
        <v>0.3206106870229008</v>
      </c>
      <c r="F16" s="33">
        <f t="shared" si="1"/>
        <v>1.0229976566771988</v>
      </c>
      <c r="G16" s="9">
        <f t="shared" si="2"/>
        <v>0.8468455231152634</v>
      </c>
      <c r="H16" s="9"/>
      <c r="I16" s="2" t="s">
        <v>56</v>
      </c>
      <c r="J16" s="133" t="s">
        <v>76</v>
      </c>
      <c r="K16" s="134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46</v>
      </c>
      <c r="D17" s="11">
        <f t="shared" si="0"/>
        <v>3.0534351145038167E-2</v>
      </c>
      <c r="E17" s="11">
        <f t="shared" si="4"/>
        <v>0.35114503816793896</v>
      </c>
      <c r="F17" s="33">
        <f t="shared" si="1"/>
        <v>1.0229976566771988</v>
      </c>
      <c r="G17" s="9">
        <f t="shared" si="2"/>
        <v>0.8468455231152634</v>
      </c>
      <c r="H17" s="9"/>
      <c r="I17" s="2">
        <v>0</v>
      </c>
      <c r="J17" s="132" t="s">
        <v>50</v>
      </c>
      <c r="K17" s="132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4</v>
      </c>
      <c r="B18" s="11">
        <f>RANK(A18,A:A,)</f>
        <v>1</v>
      </c>
      <c r="C18" s="11">
        <f t="shared" si="3"/>
        <v>50</v>
      </c>
      <c r="D18" s="11">
        <f t="shared" si="0"/>
        <v>3.0534351145038167E-2</v>
      </c>
      <c r="E18" s="11">
        <f t="shared" si="4"/>
        <v>0.38167938931297712</v>
      </c>
      <c r="F18" s="33">
        <f t="shared" si="1"/>
        <v>-0.97753109415821182</v>
      </c>
      <c r="G18" s="9">
        <f t="shared" si="2"/>
        <v>0.16415314586435903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2</v>
      </c>
    </row>
    <row r="19" spans="1:15" x14ac:dyDescent="0.2">
      <c r="A19" s="2">
        <v>2</v>
      </c>
      <c r="B19" s="11">
        <f>RANK(A19,A:A,)</f>
        <v>31</v>
      </c>
      <c r="C19" s="11">
        <f t="shared" si="3"/>
        <v>52</v>
      </c>
      <c r="D19" s="11">
        <f t="shared" si="0"/>
        <v>1.5267175572519083E-2</v>
      </c>
      <c r="E19" s="11">
        <f t="shared" si="4"/>
        <v>0.39694656488549623</v>
      </c>
      <c r="F19" s="33">
        <f t="shared" si="1"/>
        <v>-0.97753109415821182</v>
      </c>
      <c r="G19" s="9">
        <f t="shared" si="2"/>
        <v>0.16415314586435903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2">
        <v>2</v>
      </c>
      <c r="B20" s="11">
        <f>RANK(A20,A:A,)</f>
        <v>31</v>
      </c>
      <c r="C20" s="11">
        <f t="shared" si="3"/>
        <v>54</v>
      </c>
      <c r="D20" s="11">
        <f t="shared" si="0"/>
        <v>1.5267175572519083E-2</v>
      </c>
      <c r="E20" s="11">
        <f t="shared" si="4"/>
        <v>0.41221374045801534</v>
      </c>
      <c r="F20" s="33">
        <f t="shared" si="1"/>
        <v>2.2733281259493504E-2</v>
      </c>
      <c r="G20" s="9">
        <f t="shared" si="2"/>
        <v>0.50906848595787968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3</v>
      </c>
      <c r="B21" s="11">
        <f>RANK(A21,A:A,)</f>
        <v>18</v>
      </c>
      <c r="C21" s="11">
        <f t="shared" si="3"/>
        <v>57</v>
      </c>
      <c r="D21" s="11">
        <f t="shared" si="0"/>
        <v>2.2900763358778626E-2</v>
      </c>
      <c r="E21" s="11">
        <f t="shared" si="4"/>
        <v>0.43511450381679395</v>
      </c>
      <c r="F21" s="33">
        <f t="shared" si="1"/>
        <v>2.2733281259493504E-2</v>
      </c>
      <c r="G21" s="9">
        <f t="shared" si="2"/>
        <v>0.50906848595787968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3</v>
      </c>
      <c r="B22" s="11">
        <f>RANK(A22,A:A,)</f>
        <v>18</v>
      </c>
      <c r="C22" s="11">
        <f t="shared" si="3"/>
        <v>60</v>
      </c>
      <c r="D22" s="11">
        <f t="shared" si="0"/>
        <v>2.2900763358778626E-2</v>
      </c>
      <c r="E22" s="11">
        <f t="shared" si="4"/>
        <v>0.45801526717557256</v>
      </c>
      <c r="F22" s="33">
        <f t="shared" si="1"/>
        <v>2.2733281259493504E-2</v>
      </c>
      <c r="G22" s="9">
        <f t="shared" si="2"/>
        <v>0.50906848595787968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3</v>
      </c>
      <c r="B23" s="11">
        <f>RANK(A23,A:A,)</f>
        <v>18</v>
      </c>
      <c r="C23" s="11">
        <f t="shared" si="3"/>
        <v>63</v>
      </c>
      <c r="D23" s="11">
        <f t="shared" si="0"/>
        <v>2.2900763358778626E-2</v>
      </c>
      <c r="E23" s="11">
        <f t="shared" si="4"/>
        <v>0.48091603053435117</v>
      </c>
      <c r="F23" s="33">
        <f t="shared" si="1"/>
        <v>1.0229976566771988</v>
      </c>
      <c r="G23" s="9">
        <f t="shared" si="2"/>
        <v>0.8468455231152634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67</v>
      </c>
      <c r="D24" s="11">
        <f t="shared" si="0"/>
        <v>3.0534351145038167E-2</v>
      </c>
      <c r="E24" s="11">
        <f t="shared" si="4"/>
        <v>0.51145038167938939</v>
      </c>
      <c r="F24" s="33">
        <f t="shared" si="1"/>
        <v>-1.9777954695759172</v>
      </c>
      <c r="G24" s="9">
        <f t="shared" si="2"/>
        <v>2.397589239727391E-2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41</v>
      </c>
      <c r="C25" s="11">
        <f t="shared" si="3"/>
        <v>68</v>
      </c>
      <c r="D25" s="11">
        <f t="shared" si="0"/>
        <v>7.6335877862595417E-3</v>
      </c>
      <c r="E25" s="11">
        <f t="shared" si="4"/>
        <v>0.51908396946564894</v>
      </c>
      <c r="F25" s="33">
        <f t="shared" si="1"/>
        <v>2.2733281259493504E-2</v>
      </c>
      <c r="G25" s="9">
        <f t="shared" si="2"/>
        <v>0.50906848595787968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18</v>
      </c>
      <c r="C26" s="11">
        <f t="shared" si="3"/>
        <v>71</v>
      </c>
      <c r="D26" s="11">
        <f t="shared" si="0"/>
        <v>2.2900763358778626E-2</v>
      </c>
      <c r="E26" s="11">
        <f t="shared" si="4"/>
        <v>0.54198473282442761</v>
      </c>
      <c r="F26" s="33">
        <f t="shared" si="1"/>
        <v>2.2733281259493504E-2</v>
      </c>
      <c r="G26" s="9">
        <f t="shared" si="2"/>
        <v>0.50906848595787968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18</v>
      </c>
      <c r="C27" s="11">
        <f t="shared" si="3"/>
        <v>74</v>
      </c>
      <c r="D27" s="11">
        <f t="shared" si="0"/>
        <v>2.2900763358778626E-2</v>
      </c>
      <c r="E27" s="11">
        <f t="shared" si="4"/>
        <v>0.56488549618320627</v>
      </c>
      <c r="F27" s="33">
        <f t="shared" si="1"/>
        <v>-1.9777954695759172</v>
      </c>
      <c r="G27" s="9">
        <f t="shared" si="2"/>
        <v>2.397589239727391E-2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1</v>
      </c>
      <c r="B28" s="11">
        <f>RANK(A28,A:A,)</f>
        <v>41</v>
      </c>
      <c r="C28" s="11">
        <f t="shared" si="3"/>
        <v>75</v>
      </c>
      <c r="D28" s="11">
        <f t="shared" si="0"/>
        <v>7.6335877862595417E-3</v>
      </c>
      <c r="E28" s="11">
        <f t="shared" si="4"/>
        <v>0.57251908396946583</v>
      </c>
      <c r="F28" s="33">
        <f t="shared" si="1"/>
        <v>-0.97753109415821182</v>
      </c>
      <c r="G28" s="9">
        <f t="shared" si="2"/>
        <v>0.16415314586435903</v>
      </c>
      <c r="H28" s="9"/>
      <c r="I28" s="2"/>
      <c r="J28" s="22" t="s">
        <v>44</v>
      </c>
      <c r="K28" s="22">
        <v>0</v>
      </c>
    </row>
    <row r="29" spans="1:15" x14ac:dyDescent="0.2">
      <c r="A29" s="2">
        <v>2</v>
      </c>
      <c r="B29" s="11">
        <f>RANK(A29,A:A,)</f>
        <v>31</v>
      </c>
      <c r="C29" s="11">
        <f t="shared" si="3"/>
        <v>77</v>
      </c>
      <c r="D29" s="11">
        <f t="shared" si="0"/>
        <v>1.5267175572519083E-2</v>
      </c>
      <c r="E29" s="11">
        <f t="shared" si="4"/>
        <v>0.58778625954198493</v>
      </c>
      <c r="F29" s="33">
        <f t="shared" si="1"/>
        <v>1.0229976566771988</v>
      </c>
      <c r="G29" s="9">
        <f t="shared" si="2"/>
        <v>0.8468455231152634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81</v>
      </c>
      <c r="D30" s="11">
        <f t="shared" si="0"/>
        <v>3.0534351145038167E-2</v>
      </c>
      <c r="E30" s="11">
        <f t="shared" si="4"/>
        <v>0.61832061068702315</v>
      </c>
      <c r="F30" s="33">
        <f t="shared" si="1"/>
        <v>1.0229976566771988</v>
      </c>
      <c r="G30" s="9">
        <f t="shared" si="2"/>
        <v>0.8468455231152634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85</v>
      </c>
      <c r="D31" s="11">
        <f t="shared" si="0"/>
        <v>3.0534351145038167E-2</v>
      </c>
      <c r="E31" s="11">
        <f t="shared" si="4"/>
        <v>0.64885496183206137</v>
      </c>
      <c r="F31" s="33">
        <f t="shared" si="1"/>
        <v>2.2733281259493504E-2</v>
      </c>
      <c r="G31" s="9">
        <f t="shared" si="2"/>
        <v>0.50906848595787968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18</v>
      </c>
      <c r="C32" s="11">
        <f t="shared" si="3"/>
        <v>88</v>
      </c>
      <c r="D32" s="11">
        <f t="shared" si="0"/>
        <v>2.2900763358778626E-2</v>
      </c>
      <c r="E32" s="11">
        <f t="shared" si="4"/>
        <v>0.67175572519084004</v>
      </c>
      <c r="F32" s="33">
        <f t="shared" si="1"/>
        <v>-1.9777954695759172</v>
      </c>
      <c r="G32" s="9">
        <f t="shared" si="2"/>
        <v>2.397589239727391E-2</v>
      </c>
      <c r="H32" s="9"/>
      <c r="I32" s="2"/>
      <c r="J32" s="15"/>
      <c r="K32" s="15"/>
    </row>
    <row r="33" spans="1:11" ht="37" customHeight="1" x14ac:dyDescent="0.2">
      <c r="A33" s="2">
        <v>1</v>
      </c>
      <c r="B33" s="11">
        <f>RANK(A33,A:A,)</f>
        <v>41</v>
      </c>
      <c r="C33" s="11">
        <f t="shared" si="3"/>
        <v>89</v>
      </c>
      <c r="D33" s="11">
        <f t="shared" si="0"/>
        <v>7.6335877862595417E-3</v>
      </c>
      <c r="E33" s="11">
        <f t="shared" si="4"/>
        <v>0.67938931297709959</v>
      </c>
      <c r="F33" s="33">
        <f t="shared" si="1"/>
        <v>1.0229976566771988</v>
      </c>
      <c r="G33" s="9">
        <f t="shared" si="2"/>
        <v>0.8468455231152634</v>
      </c>
      <c r="H33" s="9"/>
      <c r="I33" s="2">
        <f>C46/10</f>
        <v>13.1</v>
      </c>
      <c r="J33" s="135" t="s">
        <v>75</v>
      </c>
      <c r="K33" s="136"/>
    </row>
    <row r="34" spans="1:11" x14ac:dyDescent="0.2">
      <c r="A34" s="2">
        <v>4</v>
      </c>
      <c r="B34" s="11">
        <f>RANK(A34,A:A,)</f>
        <v>1</v>
      </c>
      <c r="C34" s="11">
        <f t="shared" si="3"/>
        <v>93</v>
      </c>
      <c r="D34" s="11">
        <f t="shared" si="0"/>
        <v>3.0534351145038167E-2</v>
      </c>
      <c r="E34" s="11">
        <f t="shared" si="4"/>
        <v>0.70992366412213781</v>
      </c>
      <c r="F34" s="33">
        <f t="shared" si="1"/>
        <v>1.0229976566771988</v>
      </c>
      <c r="G34" s="9">
        <f t="shared" si="2"/>
        <v>0.8468455231152634</v>
      </c>
      <c r="H34" s="9"/>
      <c r="I34" s="2">
        <v>0</v>
      </c>
      <c r="J34" s="132" t="s">
        <v>50</v>
      </c>
      <c r="K34" s="137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97</v>
      </c>
      <c r="D35" s="11">
        <f t="shared" si="0"/>
        <v>3.0534351145038167E-2</v>
      </c>
      <c r="E35" s="11">
        <f t="shared" si="4"/>
        <v>0.74045801526717603</v>
      </c>
      <c r="F35" s="33">
        <f t="shared" si="1"/>
        <v>1.0229976566771988</v>
      </c>
      <c r="G35" s="9">
        <f t="shared" si="2"/>
        <v>0.8468455231152634</v>
      </c>
      <c r="H35" s="9"/>
      <c r="I35" s="2">
        <f>I34+$I$33</f>
        <v>13.1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101</v>
      </c>
      <c r="D36" s="11">
        <f t="shared" si="0"/>
        <v>3.0534351145038167E-2</v>
      </c>
      <c r="E36" s="11">
        <f t="shared" si="4"/>
        <v>0.77099236641221425</v>
      </c>
      <c r="F36" s="33">
        <f t="shared" si="1"/>
        <v>1.0229976566771988</v>
      </c>
      <c r="G36" s="9">
        <f t="shared" si="2"/>
        <v>0.8468455231152634</v>
      </c>
      <c r="H36" s="9"/>
      <c r="I36" s="2">
        <f>I35+$I$33</f>
        <v>26.2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105</v>
      </c>
      <c r="D37" s="11">
        <f t="shared" si="0"/>
        <v>3.0534351145038167E-2</v>
      </c>
      <c r="E37" s="11">
        <f t="shared" si="4"/>
        <v>0.80152671755725247</v>
      </c>
      <c r="F37" s="33">
        <f t="shared" si="1"/>
        <v>2.2733281259493504E-2</v>
      </c>
      <c r="G37" s="9">
        <f t="shared" si="2"/>
        <v>0.50906848595787968</v>
      </c>
      <c r="H37" s="9"/>
      <c r="I37" s="2">
        <f t="shared" ref="I36:I44" si="5">I36+$I$33</f>
        <v>39.299999999999997</v>
      </c>
      <c r="J37" s="28">
        <v>40.5</v>
      </c>
      <c r="K37" s="18">
        <v>3</v>
      </c>
    </row>
    <row r="38" spans="1:11" x14ac:dyDescent="0.2">
      <c r="A38" s="2">
        <v>3</v>
      </c>
      <c r="B38" s="11">
        <f>RANK(A38,A:A,)</f>
        <v>18</v>
      </c>
      <c r="C38" s="11">
        <f t="shared" si="3"/>
        <v>108</v>
      </c>
      <c r="D38" s="11">
        <f t="shared" si="0"/>
        <v>2.2900763358778626E-2</v>
      </c>
      <c r="E38" s="11">
        <f t="shared" si="4"/>
        <v>0.82442748091603113</v>
      </c>
      <c r="F38" s="33">
        <f t="shared" si="1"/>
        <v>1.0229976566771988</v>
      </c>
      <c r="G38" s="9">
        <f t="shared" si="2"/>
        <v>0.8468455231152634</v>
      </c>
      <c r="H38" s="9"/>
      <c r="I38" s="2">
        <f t="shared" si="5"/>
        <v>52.4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112</v>
      </c>
      <c r="D39" s="11">
        <f t="shared" si="0"/>
        <v>3.0534351145038167E-2</v>
      </c>
      <c r="E39" s="11">
        <f t="shared" si="4"/>
        <v>0.85496183206106935</v>
      </c>
      <c r="F39" s="33">
        <f t="shared" si="1"/>
        <v>-0.97753109415821182</v>
      </c>
      <c r="G39" s="9">
        <f t="shared" si="2"/>
        <v>0.16415314586435903</v>
      </c>
      <c r="H39" s="9"/>
      <c r="I39" s="2">
        <f t="shared" si="5"/>
        <v>65.5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31</v>
      </c>
      <c r="C40" s="11">
        <f t="shared" si="3"/>
        <v>114</v>
      </c>
      <c r="D40" s="11">
        <f t="shared" si="0"/>
        <v>1.5267175572519083E-2</v>
      </c>
      <c r="E40" s="11">
        <f t="shared" si="4"/>
        <v>0.87022900763358846</v>
      </c>
      <c r="F40" s="33">
        <f t="shared" si="1"/>
        <v>1.0229976566771988</v>
      </c>
      <c r="G40" s="9">
        <f t="shared" si="2"/>
        <v>0.8468455231152634</v>
      </c>
      <c r="H40" s="9"/>
      <c r="I40" s="2">
        <f t="shared" si="5"/>
        <v>78.599999999999994</v>
      </c>
      <c r="J40" s="28">
        <v>81</v>
      </c>
      <c r="K40" s="18">
        <v>6</v>
      </c>
    </row>
    <row r="41" spans="1:11" x14ac:dyDescent="0.2">
      <c r="A41" s="2">
        <v>4</v>
      </c>
      <c r="B41" s="11">
        <f>RANK(A41,A:A,)</f>
        <v>1</v>
      </c>
      <c r="C41" s="11">
        <f t="shared" si="3"/>
        <v>118</v>
      </c>
      <c r="D41" s="11">
        <f t="shared" si="0"/>
        <v>3.0534351145038167E-2</v>
      </c>
      <c r="E41" s="11">
        <f t="shared" si="4"/>
        <v>0.90076335877862668</v>
      </c>
      <c r="F41" s="33">
        <f t="shared" si="1"/>
        <v>1.0229976566771988</v>
      </c>
      <c r="G41" s="9">
        <f t="shared" si="2"/>
        <v>0.8468455231152634</v>
      </c>
      <c r="H41" s="9"/>
      <c r="I41" s="2">
        <f t="shared" si="5"/>
        <v>91.699999999999989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122</v>
      </c>
      <c r="D42" s="11">
        <f t="shared" si="0"/>
        <v>3.0534351145038167E-2</v>
      </c>
      <c r="E42" s="11">
        <f t="shared" si="4"/>
        <v>0.9312977099236649</v>
      </c>
      <c r="F42" s="33">
        <f t="shared" si="1"/>
        <v>-1.9777954695759172</v>
      </c>
      <c r="G42" s="9">
        <f t="shared" si="2"/>
        <v>2.397589239727391E-2</v>
      </c>
      <c r="H42" s="9"/>
      <c r="I42" s="2">
        <f t="shared" si="5"/>
        <v>104.79999999999998</v>
      </c>
      <c r="J42" s="28">
        <v>108</v>
      </c>
      <c r="K42" s="18">
        <v>3</v>
      </c>
    </row>
    <row r="43" spans="1:11" x14ac:dyDescent="0.2">
      <c r="A43" s="2">
        <v>1</v>
      </c>
      <c r="B43" s="11">
        <f>RANK(A43,A:A,)</f>
        <v>41</v>
      </c>
      <c r="C43" s="11">
        <f t="shared" si="3"/>
        <v>123</v>
      </c>
      <c r="D43" s="11">
        <f t="shared" si="0"/>
        <v>7.6335877862595417E-3</v>
      </c>
      <c r="E43" s="11">
        <f t="shared" si="4"/>
        <v>0.93893129770992445</v>
      </c>
      <c r="F43" s="33">
        <f t="shared" si="1"/>
        <v>-0.97753109415821182</v>
      </c>
      <c r="G43" s="9">
        <f t="shared" si="2"/>
        <v>0.16415314586435903</v>
      </c>
      <c r="H43" s="9"/>
      <c r="I43" s="2">
        <f t="shared" si="5"/>
        <v>117.89999999999998</v>
      </c>
      <c r="J43" s="28">
        <v>121.5</v>
      </c>
      <c r="K43" s="18">
        <v>4</v>
      </c>
    </row>
    <row r="44" spans="1:11" x14ac:dyDescent="0.2">
      <c r="A44" s="2">
        <v>2</v>
      </c>
      <c r="B44" s="11">
        <f>RANK(A44,A:A,)</f>
        <v>31</v>
      </c>
      <c r="C44" s="11">
        <f t="shared" si="3"/>
        <v>125</v>
      </c>
      <c r="D44" s="11">
        <f t="shared" si="0"/>
        <v>1.5267175572519083E-2</v>
      </c>
      <c r="E44" s="11">
        <f t="shared" si="4"/>
        <v>0.95419847328244356</v>
      </c>
      <c r="F44" s="33">
        <f t="shared" si="1"/>
        <v>2.2733281259493504E-2</v>
      </c>
      <c r="G44" s="9">
        <f t="shared" si="2"/>
        <v>0.50906848595787968</v>
      </c>
      <c r="H44" s="9"/>
      <c r="I44" s="2">
        <f t="shared" si="5"/>
        <v>130.99999999999997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18</v>
      </c>
      <c r="C45" s="11">
        <f t="shared" si="3"/>
        <v>128</v>
      </c>
      <c r="D45" s="11">
        <f t="shared" si="0"/>
        <v>2.2900763358778626E-2</v>
      </c>
      <c r="E45" s="11">
        <f t="shared" si="4"/>
        <v>0.97709923664122222</v>
      </c>
      <c r="F45" s="33">
        <f t="shared" si="1"/>
        <v>2.2733281259493504E-2</v>
      </c>
      <c r="G45" s="9">
        <f t="shared" si="2"/>
        <v>0.50906848595787968</v>
      </c>
      <c r="H45" s="9"/>
      <c r="I45" s="2"/>
      <c r="J45" s="22" t="s">
        <v>44</v>
      </c>
      <c r="K45" s="23">
        <v>0</v>
      </c>
    </row>
    <row r="46" spans="1:11" x14ac:dyDescent="0.2">
      <c r="A46" s="2">
        <v>3</v>
      </c>
      <c r="B46" s="36">
        <f>RANK(A46,A:A,)</f>
        <v>18</v>
      </c>
      <c r="C46" s="36">
        <f t="shared" si="3"/>
        <v>131</v>
      </c>
      <c r="D46" s="36">
        <f t="shared" si="0"/>
        <v>2.2900763358778626E-2</v>
      </c>
      <c r="E46" s="36">
        <f t="shared" si="4"/>
        <v>1.0000000000000009</v>
      </c>
      <c r="F46" s="33">
        <f t="shared" si="1"/>
        <v>-2.9780598449936226</v>
      </c>
      <c r="G46" s="9">
        <f t="shared" si="2"/>
        <v>1.450396697926878E-3</v>
      </c>
      <c r="H46" s="9"/>
      <c r="I46" s="2"/>
      <c r="J46" s="10"/>
      <c r="K46" s="10"/>
    </row>
    <row r="47" spans="1:11" ht="15" customHeight="1" x14ac:dyDescent="0.2">
      <c r="I47" s="42"/>
      <c r="J47" s="138" t="s">
        <v>74</v>
      </c>
      <c r="K47" s="139"/>
    </row>
    <row r="48" spans="1:11" x14ac:dyDescent="0.2">
      <c r="I48" s="42">
        <v>-3</v>
      </c>
      <c r="J48" s="132" t="s">
        <v>50</v>
      </c>
      <c r="K48" s="132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F6F-EE2B-EC45-B7B9-D1A3E0433A61}">
  <sheetPr codeName="Sheet30">
    <tabColor rgb="FF7030A0"/>
  </sheetPr>
  <dimension ref="A1:I45"/>
  <sheetViews>
    <sheetView topLeftCell="F1" workbookViewId="0">
      <selection activeCell="C41" sqref="C41"/>
    </sheetView>
  </sheetViews>
  <sheetFormatPr baseColWidth="10" defaultColWidth="9.1640625" defaultRowHeight="15" x14ac:dyDescent="0.2"/>
  <cols>
    <col min="1" max="1" width="3.5" style="160" bestFit="1" customWidth="1"/>
    <col min="2" max="4" width="9.1640625" style="141"/>
    <col min="5" max="5" width="14.1640625" style="141" customWidth="1"/>
    <col min="6" max="6" width="11.1640625" style="141" customWidth="1"/>
    <col min="7" max="16384" width="9.1640625" style="141"/>
  </cols>
  <sheetData>
    <row r="1" spans="1:9" x14ac:dyDescent="0.2">
      <c r="A1" s="131" t="s">
        <v>5</v>
      </c>
    </row>
    <row r="2" spans="1:9" x14ac:dyDescent="0.2">
      <c r="A2" s="2">
        <v>1</v>
      </c>
      <c r="B2" s="141">
        <f>(COUNTIF($A$2:$A$45,$A2)-1)*0.025+1</f>
        <v>1.075</v>
      </c>
      <c r="C2" s="141" t="s">
        <v>86</v>
      </c>
      <c r="F2" s="142"/>
      <c r="G2" s="143" t="s">
        <v>87</v>
      </c>
      <c r="H2" s="144"/>
      <c r="I2" s="145"/>
    </row>
    <row r="3" spans="1:9" x14ac:dyDescent="0.2">
      <c r="A3" s="2">
        <v>1</v>
      </c>
      <c r="B3" s="141">
        <f>(COUNTIF($A$2:$A$45,$A3)-1)*0.025+1-(COUNTIF($A$2:$A2,$A3)*0.025)</f>
        <v>1.05</v>
      </c>
      <c r="C3" s="141">
        <f>AVERAGE(A:A)</f>
        <v>2.9772727272727271</v>
      </c>
      <c r="D3" s="141">
        <v>0.95</v>
      </c>
      <c r="F3" s="146"/>
      <c r="G3" s="147" t="s">
        <v>88</v>
      </c>
      <c r="H3" s="148">
        <f>(COUNT(A:A)+1)/4</f>
        <v>11.25</v>
      </c>
      <c r="I3" s="149"/>
    </row>
    <row r="4" spans="1:9" x14ac:dyDescent="0.2">
      <c r="A4" s="2">
        <v>1</v>
      </c>
      <c r="B4" s="141">
        <f>(COUNTIF($A$2:$A$45,$A4)-1)*0.025+1-(COUNTIF($A$2:$A3,$A4)*0.025)</f>
        <v>1.0249999999999999</v>
      </c>
      <c r="C4" s="141">
        <f>AVERAGE(A:A)</f>
        <v>2.9772727272727271</v>
      </c>
      <c r="D4" s="141">
        <v>0.7</v>
      </c>
      <c r="F4" s="146"/>
      <c r="G4" s="147"/>
      <c r="H4" s="150" t="str">
        <f>IF(H3=INT(H3),"Rule 1 applies", IF(H3=CEILING(H3,0.5),"Rule 2 applies", "Rule 3 applies"))</f>
        <v>Rule 3 applies</v>
      </c>
      <c r="I4" s="151"/>
    </row>
    <row r="5" spans="1:9" x14ac:dyDescent="0.2">
      <c r="A5" s="2">
        <v>1</v>
      </c>
      <c r="B5" s="141">
        <f>(COUNTIF($A$2:$A$45,$A5)-1)*0.025+1-(COUNTIF($A$2:$A4,$A5)*0.025)</f>
        <v>1</v>
      </c>
      <c r="C5" s="141" t="s">
        <v>89</v>
      </c>
      <c r="F5" s="146"/>
      <c r="G5" s="147" t="str">
        <f>IF(H4="Rule 2 applies", "average these ranks:", "use rank:")</f>
        <v>use rank:</v>
      </c>
      <c r="H5" s="148">
        <f>IF(H4="Rule 2 applies", FLOOR(H3,1), ROUND(H3,0))</f>
        <v>11</v>
      </c>
      <c r="I5" s="152" t="str">
        <f>IF(H4="Rule 2 applies", CEILING(H3,1), "")</f>
        <v/>
      </c>
    </row>
    <row r="6" spans="1:9" x14ac:dyDescent="0.2">
      <c r="A6" s="2">
        <v>2</v>
      </c>
      <c r="B6" s="141">
        <f>(COUNTIF($A$2:$A$45,$A6)-1)*0.025+1-(COUNTIF($A$2:$A5,$A6)*0.025)</f>
        <v>1.2250000000000001</v>
      </c>
      <c r="C6" s="141">
        <f>MEDIAN(A:A)</f>
        <v>3</v>
      </c>
      <c r="D6" s="141">
        <v>0.95</v>
      </c>
      <c r="F6" s="146"/>
      <c r="G6" s="147" t="str">
        <f>IF(H4="Rule 2 applies", "average these values:", "value of rank:")</f>
        <v>value of rank:</v>
      </c>
      <c r="H6" s="153">
        <f>SMALL(A:A,H5)</f>
        <v>2</v>
      </c>
      <c r="I6" s="152" t="str">
        <f>IF(H4="Rule 2 applies", SMALL(A:A,I5), "")</f>
        <v/>
      </c>
    </row>
    <row r="7" spans="1:9" x14ac:dyDescent="0.2">
      <c r="A7" s="2">
        <v>2</v>
      </c>
      <c r="B7" s="141">
        <f>(COUNTIF($A$2:$A$45,$A7)-1)*0.025+1-(COUNTIF($A$2:$A6,$A7)*0.025)</f>
        <v>1.2000000000000002</v>
      </c>
      <c r="C7" s="141">
        <f>MEDIAN(A:A)</f>
        <v>3</v>
      </c>
      <c r="D7" s="141">
        <v>0.7</v>
      </c>
      <c r="F7" s="154"/>
      <c r="G7" s="155" t="s">
        <v>90</v>
      </c>
      <c r="H7" s="155">
        <f>IF(H4="Rule 2 applies",(H6+I6)/2,H6)</f>
        <v>2</v>
      </c>
      <c r="I7" s="156"/>
    </row>
    <row r="8" spans="1:9" x14ac:dyDescent="0.2">
      <c r="A8" s="2">
        <v>2</v>
      </c>
      <c r="B8" s="141">
        <f>(COUNTIF($A$2:$A$45,$A8)-1)*0.025+1-(COUNTIF($A$2:$A7,$A8)*0.025)</f>
        <v>1.175</v>
      </c>
      <c r="C8" s="157" t="s">
        <v>91</v>
      </c>
      <c r="F8" s="146"/>
      <c r="G8" s="147" t="s">
        <v>92</v>
      </c>
      <c r="H8" s="148">
        <f>(3*(COUNT(A:A)+1))/4</f>
        <v>33.75</v>
      </c>
      <c r="I8" s="149"/>
    </row>
    <row r="9" spans="1:9" x14ac:dyDescent="0.2">
      <c r="A9" s="2">
        <v>2</v>
      </c>
      <c r="B9" s="141">
        <f>(COUNTIF($A$2:$A$45,$A9)-1)*0.025+1-(COUNTIF($A$2:$A8,$A9)*0.025)</f>
        <v>1.1500000000000001</v>
      </c>
      <c r="C9" s="141">
        <f>H7</f>
        <v>2</v>
      </c>
      <c r="D9" s="141">
        <v>0.95</v>
      </c>
      <c r="F9" s="146"/>
      <c r="G9" s="147"/>
      <c r="H9" s="150" t="str">
        <f>IF(H8=INT(H8),"Rule 1 applies", IF(H8=CEILING(H8,0.5),"Rule 2 applies", "Rule 3 applies"))</f>
        <v>Rule 3 applies</v>
      </c>
      <c r="I9" s="151"/>
    </row>
    <row r="10" spans="1:9" x14ac:dyDescent="0.2">
      <c r="A10" s="2">
        <v>2</v>
      </c>
      <c r="B10" s="141">
        <f>(COUNTIF($A$2:$A$45,$A10)-1)*0.025+1-(COUNTIF($A$2:$A9,$A10)*0.025)</f>
        <v>1.125</v>
      </c>
      <c r="C10" s="148">
        <f>H7</f>
        <v>2</v>
      </c>
      <c r="D10" s="141">
        <v>0.7</v>
      </c>
      <c r="F10" s="146"/>
      <c r="G10" s="147" t="str">
        <f>IF(H9="Rule 2 applies", "average these ranks:", "use rank:")</f>
        <v>use rank:</v>
      </c>
      <c r="H10" s="148">
        <f>IF(H9="Rule 2 applies",FLOOR(H8,1),ROUND(H8,0))</f>
        <v>34</v>
      </c>
      <c r="I10" s="152" t="str">
        <f>IF(H9="Rule 2 applies", CEILING(H8,1), "")</f>
        <v/>
      </c>
    </row>
    <row r="11" spans="1:9" x14ac:dyDescent="0.2">
      <c r="A11" s="2">
        <v>2</v>
      </c>
      <c r="B11" s="141">
        <f>(COUNTIF($A$2:$A$45,$A11)-1)*0.025+1-(COUNTIF($A$2:$A10,$A11)*0.025)</f>
        <v>1.1000000000000001</v>
      </c>
      <c r="C11" s="158" t="s">
        <v>93</v>
      </c>
      <c r="F11" s="146"/>
      <c r="G11" s="147" t="str">
        <f>IF(H9="Rule 2 applies", "average these values:", "value of rank:")</f>
        <v>value of rank:</v>
      </c>
      <c r="H11" s="153">
        <f>SMALL(A:A,H10)</f>
        <v>4</v>
      </c>
      <c r="I11" s="152" t="str">
        <f>IF(H9="Rule 2 applies",SMALL(A:A,I10),"")</f>
        <v/>
      </c>
    </row>
    <row r="12" spans="1:9" x14ac:dyDescent="0.2">
      <c r="A12" s="2">
        <v>2</v>
      </c>
      <c r="B12" s="141">
        <f>(COUNTIF($A$2:$A$45,$A12)-1)*0.025+1-(COUNTIF($A$2:$A11,$A12)*0.025)</f>
        <v>1.0750000000000002</v>
      </c>
      <c r="C12" s="141">
        <f>H12</f>
        <v>4</v>
      </c>
      <c r="D12" s="141">
        <v>0.95</v>
      </c>
      <c r="F12" s="154"/>
      <c r="G12" s="155" t="s">
        <v>94</v>
      </c>
      <c r="H12" s="155">
        <f>IF(H9="Rule 2 applies",(H11+I11)/2,H11)</f>
        <v>4</v>
      </c>
      <c r="I12" s="159"/>
    </row>
    <row r="13" spans="1:9" x14ac:dyDescent="0.2">
      <c r="A13" s="2">
        <v>2</v>
      </c>
      <c r="B13" s="141">
        <f>(COUNTIF($A$2:$A$45,$A13)-1)*0.025+1-(COUNTIF($A$2:$A12,$A13)*0.025)</f>
        <v>1.05</v>
      </c>
      <c r="C13" s="141">
        <f>H12</f>
        <v>4</v>
      </c>
      <c r="D13" s="141">
        <v>0.7</v>
      </c>
    </row>
    <row r="14" spans="1:9" x14ac:dyDescent="0.2">
      <c r="A14" s="2">
        <v>2</v>
      </c>
      <c r="B14" s="141">
        <f>(COUNTIF($A$2:$A$45,$A14)-1)*0.025+1-(COUNTIF($A$2:$A13,$A14)*0.025)</f>
        <v>1.0250000000000001</v>
      </c>
      <c r="C14" s="141" t="s">
        <v>95</v>
      </c>
    </row>
    <row r="15" spans="1:9" x14ac:dyDescent="0.2">
      <c r="A15" s="2">
        <v>2</v>
      </c>
      <c r="B15" s="141">
        <f>(COUNTIF($A$2:$A$45,$A15)-1)*0.025+1-(COUNTIF($A$2:$A14,$A15)*0.025)</f>
        <v>1</v>
      </c>
      <c r="C15" s="141">
        <f>_xlfn.STDEV.S(A:A)</f>
        <v>0.99973569445818267</v>
      </c>
      <c r="D15" s="141">
        <f>C15*2</f>
        <v>1.9994713889163653</v>
      </c>
      <c r="E15" s="141">
        <f>C15*3</f>
        <v>2.9992070833745479</v>
      </c>
    </row>
    <row r="16" spans="1:9" x14ac:dyDescent="0.2">
      <c r="A16" s="2">
        <v>3</v>
      </c>
      <c r="B16" s="141">
        <f>(COUNTIF($A$2:$A$45,$A16)-1)*0.025+1-(COUNTIF($A$2:$A15,$A16)*0.025)</f>
        <v>1.3</v>
      </c>
      <c r="C16" s="157" t="s">
        <v>96</v>
      </c>
    </row>
    <row r="17" spans="1:6" x14ac:dyDescent="0.2">
      <c r="A17" s="2">
        <v>3</v>
      </c>
      <c r="B17" s="141">
        <f>(COUNTIF($A$2:$A$45,$A17)-1)*0.025+1-(COUNTIF($A$2:$A16,$A17)*0.025)</f>
        <v>1.2750000000000001</v>
      </c>
      <c r="C17" s="141">
        <f>$C$3-$C$15</f>
        <v>1.9775370328145443</v>
      </c>
      <c r="D17" s="141">
        <v>0.9</v>
      </c>
    </row>
    <row r="18" spans="1:6" x14ac:dyDescent="0.2">
      <c r="A18" s="2">
        <v>3</v>
      </c>
      <c r="B18" s="141">
        <f>(COUNTIF($A$2:$A$45,$A18)-1)*0.025+1-(COUNTIF($A$2:$A17,$A18)*0.025)</f>
        <v>1.25</v>
      </c>
      <c r="C18" s="141">
        <f>$C$3+$C$15</f>
        <v>3.9770084217309098</v>
      </c>
      <c r="D18" s="141">
        <v>0.9</v>
      </c>
    </row>
    <row r="19" spans="1:6" x14ac:dyDescent="0.2">
      <c r="A19" s="2">
        <v>3</v>
      </c>
      <c r="B19" s="141">
        <f>(COUNTIF($A$2:$A$45,$A19)-1)*0.025+1-(COUNTIF($A$2:$A18,$A19)*0.025)</f>
        <v>1.2250000000000001</v>
      </c>
      <c r="C19" s="157" t="s">
        <v>97</v>
      </c>
    </row>
    <row r="20" spans="1:6" x14ac:dyDescent="0.2">
      <c r="A20" s="2">
        <v>3</v>
      </c>
      <c r="B20" s="141">
        <f>(COUNTIF($A$2:$A$45,$A20)-1)*0.025+1-(COUNTIF($A$2:$A19,$A20)*0.025)</f>
        <v>1.2</v>
      </c>
      <c r="C20" s="141">
        <f>$C$3-$D$15</f>
        <v>0.97780133835636174</v>
      </c>
      <c r="D20" s="141">
        <v>0.8</v>
      </c>
    </row>
    <row r="21" spans="1:6" x14ac:dyDescent="0.2">
      <c r="A21" s="2">
        <v>3</v>
      </c>
      <c r="B21" s="141">
        <f>(COUNTIF($A$2:$A$45,$A21)-1)*0.025+1-(COUNTIF($A$2:$A20,$A21)*0.025)</f>
        <v>1.175</v>
      </c>
      <c r="C21" s="141">
        <f>$C$3+$D$15</f>
        <v>4.9767441161890922</v>
      </c>
      <c r="D21" s="141">
        <v>0.8</v>
      </c>
    </row>
    <row r="22" spans="1:6" x14ac:dyDescent="0.2">
      <c r="A22" s="2">
        <v>3</v>
      </c>
      <c r="B22" s="141">
        <f>(COUNTIF($A$2:$A$45,$A22)-1)*0.025+1-(COUNTIF($A$2:$A21,$A22)*0.025)</f>
        <v>1.1499999999999999</v>
      </c>
      <c r="C22" s="141" t="s">
        <v>98</v>
      </c>
    </row>
    <row r="23" spans="1:6" x14ac:dyDescent="0.2">
      <c r="A23" s="2">
        <v>3</v>
      </c>
      <c r="B23" s="141">
        <f>(COUNTIF($A$2:$A$45,$A23)-1)*0.025+1-(COUNTIF($A$2:$A22,$A23)*0.025)</f>
        <v>1.125</v>
      </c>
      <c r="C23" s="141">
        <f>$C$3-$E$15</f>
        <v>-2.1934356101820818E-2</v>
      </c>
      <c r="D23" s="141">
        <v>0.7</v>
      </c>
    </row>
    <row r="24" spans="1:6" x14ac:dyDescent="0.2">
      <c r="A24" s="2">
        <v>3</v>
      </c>
      <c r="B24" s="141">
        <f>(COUNTIF($A$2:$A$45,$A24)-1)*0.025+1-(COUNTIF($A$2:$A23,$A24)*0.025)</f>
        <v>1.1000000000000001</v>
      </c>
      <c r="C24" s="141">
        <f>$C$3+$E$15</f>
        <v>5.976479810647275</v>
      </c>
      <c r="D24" s="141">
        <v>0.7</v>
      </c>
    </row>
    <row r="25" spans="1:6" x14ac:dyDescent="0.2">
      <c r="A25" s="2">
        <v>3</v>
      </c>
      <c r="B25" s="141">
        <f>(COUNTIF($A$2:$A$45,$A25)-1)*0.025+1-(COUNTIF($A$2:$A24,$A25)*0.025)</f>
        <v>1.075</v>
      </c>
    </row>
    <row r="26" spans="1:6" x14ac:dyDescent="0.2">
      <c r="A26" s="2">
        <v>3</v>
      </c>
      <c r="B26" s="141">
        <f>(COUNTIF($A$2:$A$45,$A26)-1)*0.025+1-(COUNTIF($A$2:$A25,$A26)*0.025)</f>
        <v>1.05</v>
      </c>
      <c r="E26" s="161" t="s">
        <v>99</v>
      </c>
      <c r="F26" s="162"/>
    </row>
    <row r="27" spans="1:6" x14ac:dyDescent="0.2">
      <c r="A27" s="2">
        <v>3</v>
      </c>
      <c r="B27" s="141">
        <f>(COUNTIF($A$2:$A$45,$A27)-1)*0.025+1-(COUNTIF($A$2:$A26,$A27)*0.025)</f>
        <v>1.0249999999999999</v>
      </c>
      <c r="E27" s="163" t="s">
        <v>86</v>
      </c>
      <c r="F27" s="164">
        <f>C3</f>
        <v>2.9772727272727271</v>
      </c>
    </row>
    <row r="28" spans="1:6" x14ac:dyDescent="0.2">
      <c r="A28" s="2">
        <v>3</v>
      </c>
      <c r="B28" s="141">
        <f>(COUNTIF($A$2:$A$45,$A28)-1)*0.025+1-(COUNTIF($A$2:$A27,$A28)*0.025)</f>
        <v>1</v>
      </c>
      <c r="E28" s="163" t="s">
        <v>89</v>
      </c>
      <c r="F28" s="164">
        <f>C6</f>
        <v>3</v>
      </c>
    </row>
    <row r="29" spans="1:6" x14ac:dyDescent="0.2">
      <c r="A29" s="2">
        <v>4</v>
      </c>
      <c r="B29" s="141">
        <f>(COUNTIF($A$2:$A$45,$A29)-1)*0.025+1-(COUNTIF($A$2:$A28,$A29)*0.025)</f>
        <v>1.4</v>
      </c>
      <c r="E29" s="165" t="s">
        <v>91</v>
      </c>
      <c r="F29" s="164">
        <f>C9</f>
        <v>2</v>
      </c>
    </row>
    <row r="30" spans="1:6" x14ac:dyDescent="0.2">
      <c r="A30" s="2">
        <v>4</v>
      </c>
      <c r="B30" s="141">
        <f>(COUNTIF($A$2:$A$45,$A30)-1)*0.025+1-(COUNTIF($A$2:$A29,$A30)*0.025)</f>
        <v>1.375</v>
      </c>
      <c r="E30" s="165" t="s">
        <v>93</v>
      </c>
      <c r="F30" s="164">
        <f>C12</f>
        <v>4</v>
      </c>
    </row>
    <row r="31" spans="1:6" x14ac:dyDescent="0.2">
      <c r="A31" s="2">
        <v>4</v>
      </c>
      <c r="B31" s="141">
        <f>(COUNTIF($A$2:$A$45,$A31)-1)*0.025+1-(COUNTIF($A$2:$A30,$A31)*0.025)</f>
        <v>1.3499999999999999</v>
      </c>
      <c r="E31" s="166" t="s">
        <v>95</v>
      </c>
      <c r="F31" s="167">
        <f>C15</f>
        <v>0.99973569445818267</v>
      </c>
    </row>
    <row r="32" spans="1:6" x14ac:dyDescent="0.2">
      <c r="A32" s="2">
        <v>4</v>
      </c>
      <c r="B32" s="141">
        <f>(COUNTIF($A$2:$A$45,$A32)-1)*0.025+1-(COUNTIF($A$2:$A31,$A32)*0.025)</f>
        <v>1.325</v>
      </c>
    </row>
    <row r="33" spans="1:2" x14ac:dyDescent="0.2">
      <c r="A33" s="2">
        <v>4</v>
      </c>
      <c r="B33" s="141">
        <f>(COUNTIF($A$2:$A$45,$A33)-1)*0.025+1-(COUNTIF($A$2:$A32,$A33)*0.025)</f>
        <v>1.2999999999999998</v>
      </c>
    </row>
    <row r="34" spans="1:2" x14ac:dyDescent="0.2">
      <c r="A34" s="2">
        <v>4</v>
      </c>
      <c r="B34" s="141">
        <f>(COUNTIF($A$2:$A$45,$A34)-1)*0.025+1-(COUNTIF($A$2:$A33,$A34)*0.025)</f>
        <v>1.2749999999999999</v>
      </c>
    </row>
    <row r="35" spans="1:2" x14ac:dyDescent="0.2">
      <c r="A35" s="2">
        <v>4</v>
      </c>
      <c r="B35" s="141">
        <f>(COUNTIF($A$2:$A$45,$A35)-1)*0.025+1-(COUNTIF($A$2:$A34,$A35)*0.025)</f>
        <v>1.25</v>
      </c>
    </row>
    <row r="36" spans="1:2" x14ac:dyDescent="0.2">
      <c r="A36" s="2">
        <v>4</v>
      </c>
      <c r="B36" s="141">
        <f>(COUNTIF($A$2:$A$45,$A36)-1)*0.025+1-(COUNTIF($A$2:$A35,$A36)*0.025)</f>
        <v>1.2249999999999999</v>
      </c>
    </row>
    <row r="37" spans="1:2" x14ac:dyDescent="0.2">
      <c r="A37" s="2">
        <v>4</v>
      </c>
      <c r="B37" s="141">
        <f>(COUNTIF($A$2:$A$45,$A37)-1)*0.025+1-(COUNTIF($A$2:$A36,$A37)*0.025)</f>
        <v>1.2</v>
      </c>
    </row>
    <row r="38" spans="1:2" x14ac:dyDescent="0.2">
      <c r="A38" s="2">
        <v>4</v>
      </c>
      <c r="B38" s="141">
        <f>(COUNTIF($A$2:$A$45,$A38)-1)*0.025+1-(COUNTIF($A$2:$A37,$A38)*0.025)</f>
        <v>1.1749999999999998</v>
      </c>
    </row>
    <row r="39" spans="1:2" x14ac:dyDescent="0.2">
      <c r="A39" s="2">
        <v>4</v>
      </c>
      <c r="B39" s="141">
        <f>(COUNTIF($A$2:$A$45,$A39)-1)*0.025+1-(COUNTIF($A$2:$A38,$A39)*0.025)</f>
        <v>1.1499999999999999</v>
      </c>
    </row>
    <row r="40" spans="1:2" x14ac:dyDescent="0.2">
      <c r="A40" s="2">
        <v>4</v>
      </c>
      <c r="B40" s="141">
        <f>(COUNTIF($A$2:$A$45,$A40)-1)*0.025+1-(COUNTIF($A$2:$A39,$A40)*0.025)</f>
        <v>1.125</v>
      </c>
    </row>
    <row r="41" spans="1:2" x14ac:dyDescent="0.2">
      <c r="A41" s="2">
        <v>4</v>
      </c>
      <c r="B41" s="141">
        <f>(COUNTIF($A$2:$A$45,$A41)-1)*0.025+1-(COUNTIF($A$2:$A40,$A41)*0.025)</f>
        <v>1.0999999999999999</v>
      </c>
    </row>
    <row r="42" spans="1:2" x14ac:dyDescent="0.2">
      <c r="A42" s="2">
        <v>4</v>
      </c>
      <c r="B42" s="141">
        <f>(COUNTIF($A$2:$A$45,$A42)-1)*0.025+1-(COUNTIF($A$2:$A41,$A42)*0.025)</f>
        <v>1.075</v>
      </c>
    </row>
    <row r="43" spans="1:2" x14ac:dyDescent="0.2">
      <c r="A43" s="2">
        <v>4</v>
      </c>
      <c r="B43" s="141">
        <f>(COUNTIF($A$2:$A$45,$A43)-1)*0.025+1-(COUNTIF($A$2:$A42,$A43)*0.025)</f>
        <v>1.0499999999999998</v>
      </c>
    </row>
    <row r="44" spans="1:2" x14ac:dyDescent="0.2">
      <c r="A44" s="2">
        <v>4</v>
      </c>
      <c r="B44" s="141">
        <f>(COUNTIF($A$2:$A$45,$A44)-1)*0.025+1-(COUNTIF($A$2:$A43,$A44)*0.025)</f>
        <v>1.0249999999999999</v>
      </c>
    </row>
    <row r="45" spans="1:2" x14ac:dyDescent="0.2">
      <c r="A45" s="2">
        <v>4</v>
      </c>
      <c r="B45" s="141">
        <f>(COUNTIF($A$2:$A$45,$A45)-1)*0.025+1-(COUNTIF($A$2:$A44,$A45)*0.025)</f>
        <v>0.99999999999999989</v>
      </c>
    </row>
  </sheetData>
  <sheetProtection sheet="1" objects="1" scenarios="1"/>
  <sortState ref="A2:A45">
    <sortCondition ref="A1"/>
  </sortState>
  <mergeCells count="3">
    <mergeCell ref="H4:I4"/>
    <mergeCell ref="H9:I9"/>
    <mergeCell ref="E26:F26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6B52-CA50-DF42-B145-7C3A9F750CAF}">
  <sheetPr>
    <tabColor rgb="FF7030A0"/>
  </sheetPr>
  <dimension ref="A2:O61"/>
  <sheetViews>
    <sheetView showFormulas="1" topLeftCell="G33" workbookViewId="0">
      <selection activeCell="J16" sqref="J16:K16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5.1640625" bestFit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131" t="s">
        <v>5</v>
      </c>
      <c r="B2" s="129" t="s">
        <v>12</v>
      </c>
      <c r="C2" s="129" t="s">
        <v>46</v>
      </c>
      <c r="D2" s="129" t="s">
        <v>47</v>
      </c>
      <c r="E2" s="129" t="s">
        <v>49</v>
      </c>
      <c r="F2" s="130" t="s">
        <v>39</v>
      </c>
      <c r="G2" s="130" t="s">
        <v>54</v>
      </c>
      <c r="H2" s="37"/>
      <c r="I2" s="3"/>
      <c r="J2" s="132" t="s">
        <v>48</v>
      </c>
      <c r="K2" s="38">
        <f>SUM(A:A)</f>
        <v>131</v>
      </c>
    </row>
    <row r="3" spans="1:15" x14ac:dyDescent="0.2">
      <c r="A3" s="2">
        <v>2</v>
      </c>
      <c r="B3" s="11">
        <f>RANK(A3,A:A,)</f>
        <v>31</v>
      </c>
      <c r="C3" s="11">
        <f>SUM(A3)</f>
        <v>2</v>
      </c>
      <c r="D3" s="11">
        <f>A3/$K$2</f>
        <v>1.5267175572519083E-2</v>
      </c>
      <c r="E3" s="11">
        <f>D3</f>
        <v>1.5267175572519083E-2</v>
      </c>
      <c r="F3" s="33">
        <f>STANDARDIZE(A4,$K$5,$K$11)</f>
        <v>-0.97753109415821182</v>
      </c>
      <c r="G3" s="9">
        <f>_xlfn.NORM.S.DIST(F3,C3)</f>
        <v>0.16415314586435903</v>
      </c>
      <c r="H3" s="9"/>
      <c r="I3" s="2"/>
      <c r="J3" s="132" t="s">
        <v>13</v>
      </c>
      <c r="K3" s="38">
        <f>MIN(A:A)</f>
        <v>1</v>
      </c>
      <c r="M3" s="132" t="s">
        <v>33</v>
      </c>
      <c r="N3" s="132" t="s">
        <v>23</v>
      </c>
      <c r="O3" s="132" t="s">
        <v>34</v>
      </c>
    </row>
    <row r="4" spans="1:15" x14ac:dyDescent="0.2">
      <c r="A4" s="2">
        <v>2</v>
      </c>
      <c r="B4" s="11">
        <f>RANK(A4,A:A,)</f>
        <v>31</v>
      </c>
      <c r="C4" s="11">
        <f>SUM(C3+A4)</f>
        <v>4</v>
      </c>
      <c r="D4" s="11">
        <f t="shared" ref="D4:D46" si="0">A4/$K$2</f>
        <v>1.5267175572519083E-2</v>
      </c>
      <c r="E4" s="11">
        <f>SUM(E3+D4)</f>
        <v>3.0534351145038167E-2</v>
      </c>
      <c r="F4" s="33">
        <f t="shared" ref="F4:F46" si="1">STANDARDIZE(A5,$K$5,$K$11)</f>
        <v>-0.97753109415821182</v>
      </c>
      <c r="G4" s="9">
        <f t="shared" ref="G4:G46" si="2">_xlfn.NORM.S.DIST(F4,C4)</f>
        <v>0.16415314586435903</v>
      </c>
      <c r="H4" s="9"/>
      <c r="I4" s="2"/>
      <c r="J4" s="132" t="s">
        <v>14</v>
      </c>
      <c r="K4" s="38">
        <f>MAX(A:A)</f>
        <v>4</v>
      </c>
      <c r="M4" s="7">
        <v>0</v>
      </c>
      <c r="N4" s="7">
        <f>K3</f>
        <v>1</v>
      </c>
      <c r="O4" s="7" t="s">
        <v>35</v>
      </c>
    </row>
    <row r="5" spans="1:15" x14ac:dyDescent="0.2">
      <c r="A5" s="2">
        <v>2</v>
      </c>
      <c r="B5" s="11">
        <f>RANK(A5,A:A,)</f>
        <v>31</v>
      </c>
      <c r="C5" s="11">
        <f t="shared" ref="C5:C46" si="3">SUM(C4+A5)</f>
        <v>6</v>
      </c>
      <c r="D5" s="11">
        <f t="shared" si="0"/>
        <v>1.5267175572519083E-2</v>
      </c>
      <c r="E5" s="11">
        <f t="shared" ref="E5:E46" si="4">SUM(E4+D5)</f>
        <v>4.5801526717557252E-2</v>
      </c>
      <c r="F5" s="33">
        <f t="shared" si="1"/>
        <v>-0.97753109415821182</v>
      </c>
      <c r="G5" s="9">
        <f t="shared" si="2"/>
        <v>0.16415314586435903</v>
      </c>
      <c r="H5" s="9"/>
      <c r="I5" s="2"/>
      <c r="J5" s="132" t="s">
        <v>15</v>
      </c>
      <c r="K5" s="38">
        <f>AVERAGE(A:A)</f>
        <v>2.9772727272727271</v>
      </c>
      <c r="M5" s="7">
        <v>1</v>
      </c>
      <c r="N5" s="7">
        <f>_xlfn.QUARTILE.EXC(A:A,M5)</f>
        <v>2</v>
      </c>
      <c r="O5" s="7" t="s">
        <v>36</v>
      </c>
    </row>
    <row r="6" spans="1:15" x14ac:dyDescent="0.2">
      <c r="A6" s="2">
        <v>2</v>
      </c>
      <c r="B6" s="11">
        <f>RANK(A6,A:A,)</f>
        <v>31</v>
      </c>
      <c r="C6" s="11">
        <f t="shared" si="3"/>
        <v>8</v>
      </c>
      <c r="D6" s="11">
        <f t="shared" si="0"/>
        <v>1.5267175572519083E-2</v>
      </c>
      <c r="E6" s="11">
        <f t="shared" si="4"/>
        <v>6.1068702290076333E-2</v>
      </c>
      <c r="F6" s="33">
        <f t="shared" si="1"/>
        <v>2.2733281259493504E-2</v>
      </c>
      <c r="G6" s="9">
        <f t="shared" si="2"/>
        <v>0.50906848595787968</v>
      </c>
      <c r="H6" s="9"/>
      <c r="I6" s="2"/>
      <c r="J6" s="132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</row>
    <row r="7" spans="1:15" x14ac:dyDescent="0.2">
      <c r="A7" s="2">
        <v>3</v>
      </c>
      <c r="B7" s="11">
        <f>RANK(A7,A:A,)</f>
        <v>18</v>
      </c>
      <c r="C7" s="11">
        <f t="shared" si="3"/>
        <v>11</v>
      </c>
      <c r="D7" s="11">
        <f t="shared" si="0"/>
        <v>2.2900763358778626E-2</v>
      </c>
      <c r="E7" s="11">
        <f t="shared" si="4"/>
        <v>8.3969465648854963E-2</v>
      </c>
      <c r="F7" s="33">
        <f t="shared" si="1"/>
        <v>-0.97753109415821182</v>
      </c>
      <c r="G7" s="9">
        <f t="shared" si="2"/>
        <v>0.16415314586435903</v>
      </c>
      <c r="H7" s="9"/>
      <c r="I7" s="2"/>
      <c r="J7" s="132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31</v>
      </c>
      <c r="C8" s="11">
        <f t="shared" si="3"/>
        <v>13</v>
      </c>
      <c r="D8" s="11">
        <f t="shared" si="0"/>
        <v>1.5267175572519083E-2</v>
      </c>
      <c r="E8" s="11">
        <f t="shared" si="4"/>
        <v>9.9236641221374045E-2</v>
      </c>
      <c r="F8" s="33">
        <f t="shared" si="1"/>
        <v>2.2733281259493504E-2</v>
      </c>
      <c r="G8" s="9">
        <f t="shared" si="2"/>
        <v>0.50906848595787968</v>
      </c>
      <c r="H8" s="9"/>
      <c r="I8" s="2"/>
      <c r="J8" s="132" t="s">
        <v>18</v>
      </c>
      <c r="K8" s="38">
        <f>K4-K3</f>
        <v>3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3</v>
      </c>
      <c r="B9" s="11">
        <f>RANK(A9,A:A,)</f>
        <v>18</v>
      </c>
      <c r="C9" s="11">
        <f t="shared" si="3"/>
        <v>16</v>
      </c>
      <c r="D9" s="11">
        <f t="shared" si="0"/>
        <v>2.2900763358778626E-2</v>
      </c>
      <c r="E9" s="11">
        <f t="shared" si="4"/>
        <v>0.12213740458015267</v>
      </c>
      <c r="F9" s="33">
        <f t="shared" si="1"/>
        <v>1.0229976566771988</v>
      </c>
      <c r="G9" s="9">
        <f t="shared" si="2"/>
        <v>0.8468455231152634</v>
      </c>
      <c r="H9" s="9"/>
      <c r="I9" s="2"/>
      <c r="J9" s="132" t="s">
        <v>19</v>
      </c>
      <c r="K9" s="38">
        <f>(K3+K4)/2</f>
        <v>2.5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20</v>
      </c>
      <c r="D10" s="11">
        <f t="shared" si="0"/>
        <v>3.0534351145038167E-2</v>
      </c>
      <c r="E10" s="11">
        <f t="shared" si="4"/>
        <v>0.15267175572519084</v>
      </c>
      <c r="F10" s="33">
        <f t="shared" si="1"/>
        <v>1.0229976566771988</v>
      </c>
      <c r="G10" s="9">
        <f t="shared" si="2"/>
        <v>0.8468455231152634</v>
      </c>
      <c r="H10" s="9"/>
      <c r="I10" s="2"/>
      <c r="J10" s="132" t="s">
        <v>20</v>
      </c>
      <c r="K10" s="38">
        <f>VAR(A:A)</f>
        <v>0.99947145877378485</v>
      </c>
      <c r="M10" s="140" t="s">
        <v>43</v>
      </c>
      <c r="N10" s="140"/>
      <c r="O10" s="140"/>
    </row>
    <row r="11" spans="1:15" x14ac:dyDescent="0.2">
      <c r="A11" s="2">
        <v>4</v>
      </c>
      <c r="B11" s="11">
        <f>RANK(A11,A:A,)</f>
        <v>1</v>
      </c>
      <c r="C11" s="11">
        <f t="shared" si="3"/>
        <v>24</v>
      </c>
      <c r="D11" s="11">
        <f t="shared" si="0"/>
        <v>3.0534351145038167E-2</v>
      </c>
      <c r="E11" s="11">
        <f t="shared" si="4"/>
        <v>0.18320610687022901</v>
      </c>
      <c r="F11" s="33">
        <f t="shared" si="1"/>
        <v>2.2733281259493504E-2</v>
      </c>
      <c r="G11" s="9">
        <f t="shared" si="2"/>
        <v>0.50906848595787968</v>
      </c>
      <c r="H11" s="9"/>
      <c r="I11" s="2"/>
      <c r="J11" s="132" t="s">
        <v>11</v>
      </c>
      <c r="K11" s="38">
        <f>STDEV(A:A)</f>
        <v>0.99973569445818267</v>
      </c>
      <c r="M11" s="132" t="s">
        <v>21</v>
      </c>
      <c r="N11" s="132" t="s">
        <v>22</v>
      </c>
      <c r="O11" s="132" t="s">
        <v>23</v>
      </c>
    </row>
    <row r="12" spans="1:15" x14ac:dyDescent="0.2">
      <c r="A12" s="2">
        <v>3</v>
      </c>
      <c r="B12" s="11">
        <f>RANK(A12,A:A,)</f>
        <v>18</v>
      </c>
      <c r="C12" s="11">
        <f t="shared" si="3"/>
        <v>27</v>
      </c>
      <c r="D12" s="11">
        <f t="shared" si="0"/>
        <v>2.2900763358778626E-2</v>
      </c>
      <c r="E12" s="11">
        <f t="shared" si="4"/>
        <v>0.20610687022900764</v>
      </c>
      <c r="F12" s="33">
        <f t="shared" si="1"/>
        <v>2.2733281259493504E-2</v>
      </c>
      <c r="G12" s="9">
        <f t="shared" si="2"/>
        <v>0.50906848595787968</v>
      </c>
      <c r="H12" s="9"/>
      <c r="I12" s="2"/>
      <c r="J12" s="132" t="s">
        <v>40</v>
      </c>
      <c r="K12" s="38">
        <f>(K11*K5)*100</f>
        <v>297.64858175914071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3</v>
      </c>
      <c r="B13" s="11">
        <f>RANK(A13,A:A,)</f>
        <v>18</v>
      </c>
      <c r="C13" s="11">
        <f t="shared" si="3"/>
        <v>30</v>
      </c>
      <c r="D13" s="11">
        <f t="shared" si="0"/>
        <v>2.2900763358778626E-2</v>
      </c>
      <c r="E13" s="11">
        <f t="shared" si="4"/>
        <v>0.22900763358778628</v>
      </c>
      <c r="F13" s="33">
        <f t="shared" si="1"/>
        <v>1.0229976566771988</v>
      </c>
      <c r="G13" s="9">
        <f t="shared" si="2"/>
        <v>0.8468455231152634</v>
      </c>
      <c r="H13" s="9"/>
      <c r="I13" s="2"/>
      <c r="J13" s="132" t="s">
        <v>41</v>
      </c>
      <c r="K13" s="39">
        <f>SKEW(A:A)</f>
        <v>-0.53810399768448069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4</v>
      </c>
      <c r="B14" s="11">
        <f>RANK(A14,A:A,)</f>
        <v>1</v>
      </c>
      <c r="C14" s="11">
        <f t="shared" si="3"/>
        <v>34</v>
      </c>
      <c r="D14" s="11">
        <f t="shared" si="0"/>
        <v>3.0534351145038167E-2</v>
      </c>
      <c r="E14" s="11">
        <f t="shared" si="4"/>
        <v>0.25954198473282447</v>
      </c>
      <c r="F14" s="33">
        <f t="shared" si="1"/>
        <v>1.0229976566771988</v>
      </c>
      <c r="G14" s="9">
        <f t="shared" si="2"/>
        <v>0.8468455231152634</v>
      </c>
      <c r="H14" s="9"/>
      <c r="I14" s="2"/>
      <c r="J14" s="132" t="s">
        <v>42</v>
      </c>
      <c r="K14" s="38">
        <f>KURT(A:A)</f>
        <v>-0.84259880940409815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38</v>
      </c>
      <c r="D15" s="11">
        <f t="shared" si="0"/>
        <v>3.0534351145038167E-2</v>
      </c>
      <c r="E15" s="11">
        <f t="shared" si="4"/>
        <v>0.29007633587786263</v>
      </c>
      <c r="F15" s="33">
        <f t="shared" si="1"/>
        <v>1.0229976566771988</v>
      </c>
      <c r="G15" s="9">
        <f t="shared" si="2"/>
        <v>0.8468455231152634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42</v>
      </c>
      <c r="D16" s="11">
        <f t="shared" si="0"/>
        <v>3.0534351145038167E-2</v>
      </c>
      <c r="E16" s="11">
        <f t="shared" si="4"/>
        <v>0.3206106870229008</v>
      </c>
      <c r="F16" s="33">
        <f t="shared" si="1"/>
        <v>1.0229976566771988</v>
      </c>
      <c r="G16" s="9">
        <f t="shared" si="2"/>
        <v>0.8468455231152634</v>
      </c>
      <c r="H16" s="9"/>
      <c r="I16" s="2" t="s">
        <v>56</v>
      </c>
      <c r="J16" s="133" t="s">
        <v>76</v>
      </c>
      <c r="K16" s="134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46</v>
      </c>
      <c r="D17" s="11">
        <f t="shared" si="0"/>
        <v>3.0534351145038167E-2</v>
      </c>
      <c r="E17" s="11">
        <f t="shared" si="4"/>
        <v>0.35114503816793896</v>
      </c>
      <c r="F17" s="33">
        <f t="shared" si="1"/>
        <v>1.0229976566771988</v>
      </c>
      <c r="G17" s="9">
        <f t="shared" si="2"/>
        <v>0.8468455231152634</v>
      </c>
      <c r="H17" s="9"/>
      <c r="I17" s="2">
        <v>0</v>
      </c>
      <c r="J17" s="132" t="s">
        <v>50</v>
      </c>
      <c r="K17" s="132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4</v>
      </c>
      <c r="B18" s="11">
        <f>RANK(A18,A:A,)</f>
        <v>1</v>
      </c>
      <c r="C18" s="11">
        <f t="shared" si="3"/>
        <v>50</v>
      </c>
      <c r="D18" s="11">
        <f t="shared" si="0"/>
        <v>3.0534351145038167E-2</v>
      </c>
      <c r="E18" s="11">
        <f t="shared" si="4"/>
        <v>0.38167938931297712</v>
      </c>
      <c r="F18" s="33">
        <f t="shared" si="1"/>
        <v>-0.97753109415821182</v>
      </c>
      <c r="G18" s="9">
        <f t="shared" si="2"/>
        <v>0.16415314586435903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2</v>
      </c>
    </row>
    <row r="19" spans="1:15" x14ac:dyDescent="0.2">
      <c r="A19" s="2">
        <v>2</v>
      </c>
      <c r="B19" s="11">
        <f>RANK(A19,A:A,)</f>
        <v>31</v>
      </c>
      <c r="C19" s="11">
        <f t="shared" si="3"/>
        <v>52</v>
      </c>
      <c r="D19" s="11">
        <f t="shared" si="0"/>
        <v>1.5267175572519083E-2</v>
      </c>
      <c r="E19" s="11">
        <f t="shared" si="4"/>
        <v>0.39694656488549623</v>
      </c>
      <c r="F19" s="33">
        <f t="shared" si="1"/>
        <v>-0.97753109415821182</v>
      </c>
      <c r="G19" s="9">
        <f t="shared" si="2"/>
        <v>0.16415314586435903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2">
        <v>2</v>
      </c>
      <c r="B20" s="11">
        <f>RANK(A20,A:A,)</f>
        <v>31</v>
      </c>
      <c r="C20" s="11">
        <f t="shared" si="3"/>
        <v>54</v>
      </c>
      <c r="D20" s="11">
        <f t="shared" si="0"/>
        <v>1.5267175572519083E-2</v>
      </c>
      <c r="E20" s="11">
        <f t="shared" si="4"/>
        <v>0.41221374045801534</v>
      </c>
      <c r="F20" s="33">
        <f t="shared" si="1"/>
        <v>2.2733281259493504E-2</v>
      </c>
      <c r="G20" s="9">
        <f t="shared" si="2"/>
        <v>0.50906848595787968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3</v>
      </c>
      <c r="B21" s="11">
        <f>RANK(A21,A:A,)</f>
        <v>18</v>
      </c>
      <c r="C21" s="11">
        <f t="shared" si="3"/>
        <v>57</v>
      </c>
      <c r="D21" s="11">
        <f t="shared" si="0"/>
        <v>2.2900763358778626E-2</v>
      </c>
      <c r="E21" s="11">
        <f t="shared" si="4"/>
        <v>0.43511450381679395</v>
      </c>
      <c r="F21" s="33">
        <f t="shared" si="1"/>
        <v>2.2733281259493504E-2</v>
      </c>
      <c r="G21" s="9">
        <f t="shared" si="2"/>
        <v>0.50906848595787968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3</v>
      </c>
      <c r="B22" s="11">
        <f>RANK(A22,A:A,)</f>
        <v>18</v>
      </c>
      <c r="C22" s="11">
        <f t="shared" si="3"/>
        <v>60</v>
      </c>
      <c r="D22" s="11">
        <f t="shared" si="0"/>
        <v>2.2900763358778626E-2</v>
      </c>
      <c r="E22" s="11">
        <f t="shared" si="4"/>
        <v>0.45801526717557256</v>
      </c>
      <c r="F22" s="33">
        <f t="shared" si="1"/>
        <v>2.2733281259493504E-2</v>
      </c>
      <c r="G22" s="9">
        <f t="shared" si="2"/>
        <v>0.50906848595787968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3</v>
      </c>
      <c r="B23" s="11">
        <f>RANK(A23,A:A,)</f>
        <v>18</v>
      </c>
      <c r="C23" s="11">
        <f t="shared" si="3"/>
        <v>63</v>
      </c>
      <c r="D23" s="11">
        <f t="shared" si="0"/>
        <v>2.2900763358778626E-2</v>
      </c>
      <c r="E23" s="11">
        <f t="shared" si="4"/>
        <v>0.48091603053435117</v>
      </c>
      <c r="F23" s="33">
        <f t="shared" si="1"/>
        <v>1.0229976566771988</v>
      </c>
      <c r="G23" s="9">
        <f t="shared" si="2"/>
        <v>0.8468455231152634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67</v>
      </c>
      <c r="D24" s="11">
        <f t="shared" si="0"/>
        <v>3.0534351145038167E-2</v>
      </c>
      <c r="E24" s="11">
        <f t="shared" si="4"/>
        <v>0.51145038167938939</v>
      </c>
      <c r="F24" s="33">
        <f t="shared" si="1"/>
        <v>-1.9777954695759172</v>
      </c>
      <c r="G24" s="9">
        <f t="shared" si="2"/>
        <v>2.397589239727391E-2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41</v>
      </c>
      <c r="C25" s="11">
        <f t="shared" si="3"/>
        <v>68</v>
      </c>
      <c r="D25" s="11">
        <f t="shared" si="0"/>
        <v>7.6335877862595417E-3</v>
      </c>
      <c r="E25" s="11">
        <f t="shared" si="4"/>
        <v>0.51908396946564894</v>
      </c>
      <c r="F25" s="33">
        <f t="shared" si="1"/>
        <v>2.2733281259493504E-2</v>
      </c>
      <c r="G25" s="9">
        <f t="shared" si="2"/>
        <v>0.50906848595787968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18</v>
      </c>
      <c r="C26" s="11">
        <f t="shared" si="3"/>
        <v>71</v>
      </c>
      <c r="D26" s="11">
        <f t="shared" si="0"/>
        <v>2.2900763358778626E-2</v>
      </c>
      <c r="E26" s="11">
        <f t="shared" si="4"/>
        <v>0.54198473282442761</v>
      </c>
      <c r="F26" s="33">
        <f t="shared" si="1"/>
        <v>2.2733281259493504E-2</v>
      </c>
      <c r="G26" s="9">
        <f t="shared" si="2"/>
        <v>0.50906848595787968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18</v>
      </c>
      <c r="C27" s="11">
        <f t="shared" si="3"/>
        <v>74</v>
      </c>
      <c r="D27" s="11">
        <f t="shared" si="0"/>
        <v>2.2900763358778626E-2</v>
      </c>
      <c r="E27" s="11">
        <f t="shared" si="4"/>
        <v>0.56488549618320627</v>
      </c>
      <c r="F27" s="33">
        <f t="shared" si="1"/>
        <v>-1.9777954695759172</v>
      </c>
      <c r="G27" s="9">
        <f t="shared" si="2"/>
        <v>2.397589239727391E-2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1</v>
      </c>
      <c r="B28" s="11">
        <f>RANK(A28,A:A,)</f>
        <v>41</v>
      </c>
      <c r="C28" s="11">
        <f t="shared" si="3"/>
        <v>75</v>
      </c>
      <c r="D28" s="11">
        <f t="shared" si="0"/>
        <v>7.6335877862595417E-3</v>
      </c>
      <c r="E28" s="11">
        <f t="shared" si="4"/>
        <v>0.57251908396946583</v>
      </c>
      <c r="F28" s="33">
        <f t="shared" si="1"/>
        <v>-0.97753109415821182</v>
      </c>
      <c r="G28" s="9">
        <f t="shared" si="2"/>
        <v>0.16415314586435903</v>
      </c>
      <c r="H28" s="9"/>
      <c r="I28" s="2"/>
      <c r="J28" s="22" t="s">
        <v>44</v>
      </c>
      <c r="K28" s="22">
        <v>0</v>
      </c>
    </row>
    <row r="29" spans="1:15" x14ac:dyDescent="0.2">
      <c r="A29" s="2">
        <v>2</v>
      </c>
      <c r="B29" s="11">
        <f>RANK(A29,A:A,)</f>
        <v>31</v>
      </c>
      <c r="C29" s="11">
        <f t="shared" si="3"/>
        <v>77</v>
      </c>
      <c r="D29" s="11">
        <f t="shared" si="0"/>
        <v>1.5267175572519083E-2</v>
      </c>
      <c r="E29" s="11">
        <f t="shared" si="4"/>
        <v>0.58778625954198493</v>
      </c>
      <c r="F29" s="33">
        <f t="shared" si="1"/>
        <v>1.0229976566771988</v>
      </c>
      <c r="G29" s="9">
        <f t="shared" si="2"/>
        <v>0.8468455231152634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81</v>
      </c>
      <c r="D30" s="11">
        <f t="shared" si="0"/>
        <v>3.0534351145038167E-2</v>
      </c>
      <c r="E30" s="11">
        <f t="shared" si="4"/>
        <v>0.61832061068702315</v>
      </c>
      <c r="F30" s="33">
        <f t="shared" si="1"/>
        <v>1.0229976566771988</v>
      </c>
      <c r="G30" s="9">
        <f t="shared" si="2"/>
        <v>0.8468455231152634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85</v>
      </c>
      <c r="D31" s="11">
        <f t="shared" si="0"/>
        <v>3.0534351145038167E-2</v>
      </c>
      <c r="E31" s="11">
        <f t="shared" si="4"/>
        <v>0.64885496183206137</v>
      </c>
      <c r="F31" s="33">
        <f t="shared" si="1"/>
        <v>2.2733281259493504E-2</v>
      </c>
      <c r="G31" s="9">
        <f t="shared" si="2"/>
        <v>0.50906848595787968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18</v>
      </c>
      <c r="C32" s="11">
        <f t="shared" si="3"/>
        <v>88</v>
      </c>
      <c r="D32" s="11">
        <f t="shared" si="0"/>
        <v>2.2900763358778626E-2</v>
      </c>
      <c r="E32" s="11">
        <f t="shared" si="4"/>
        <v>0.67175572519084004</v>
      </c>
      <c r="F32" s="33">
        <f t="shared" si="1"/>
        <v>-1.9777954695759172</v>
      </c>
      <c r="G32" s="9">
        <f t="shared" si="2"/>
        <v>2.397589239727391E-2</v>
      </c>
      <c r="H32" s="9"/>
      <c r="I32" s="2"/>
      <c r="J32" s="15"/>
      <c r="K32" s="15"/>
    </row>
    <row r="33" spans="1:11" ht="37" customHeight="1" x14ac:dyDescent="0.2">
      <c r="A33" s="2">
        <v>1</v>
      </c>
      <c r="B33" s="11">
        <f>RANK(A33,A:A,)</f>
        <v>41</v>
      </c>
      <c r="C33" s="11">
        <f t="shared" si="3"/>
        <v>89</v>
      </c>
      <c r="D33" s="11">
        <f t="shared" si="0"/>
        <v>7.6335877862595417E-3</v>
      </c>
      <c r="E33" s="11">
        <f t="shared" si="4"/>
        <v>0.67938931297709959</v>
      </c>
      <c r="F33" s="33">
        <f t="shared" si="1"/>
        <v>1.0229976566771988</v>
      </c>
      <c r="G33" s="9">
        <f t="shared" si="2"/>
        <v>0.8468455231152634</v>
      </c>
      <c r="H33" s="9"/>
      <c r="I33" s="2">
        <f>C46/10</f>
        <v>13.1</v>
      </c>
      <c r="J33" s="135" t="s">
        <v>75</v>
      </c>
      <c r="K33" s="136"/>
    </row>
    <row r="34" spans="1:11" x14ac:dyDescent="0.2">
      <c r="A34" s="2">
        <v>4</v>
      </c>
      <c r="B34" s="11">
        <f>RANK(A34,A:A,)</f>
        <v>1</v>
      </c>
      <c r="C34" s="11">
        <f t="shared" si="3"/>
        <v>93</v>
      </c>
      <c r="D34" s="11">
        <f t="shared" si="0"/>
        <v>3.0534351145038167E-2</v>
      </c>
      <c r="E34" s="11">
        <f t="shared" si="4"/>
        <v>0.70992366412213781</v>
      </c>
      <c r="F34" s="33">
        <f t="shared" si="1"/>
        <v>1.0229976566771988</v>
      </c>
      <c r="G34" s="9">
        <f t="shared" si="2"/>
        <v>0.8468455231152634</v>
      </c>
      <c r="H34" s="9"/>
      <c r="I34" s="2">
        <v>0</v>
      </c>
      <c r="J34" s="132" t="s">
        <v>50</v>
      </c>
      <c r="K34" s="137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97</v>
      </c>
      <c r="D35" s="11">
        <f t="shared" si="0"/>
        <v>3.0534351145038167E-2</v>
      </c>
      <c r="E35" s="11">
        <f t="shared" si="4"/>
        <v>0.74045801526717603</v>
      </c>
      <c r="F35" s="33">
        <f t="shared" si="1"/>
        <v>1.0229976566771988</v>
      </c>
      <c r="G35" s="9">
        <f t="shared" si="2"/>
        <v>0.8468455231152634</v>
      </c>
      <c r="H35" s="9"/>
      <c r="I35" s="2">
        <f>I34+$I$33</f>
        <v>13.1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101</v>
      </c>
      <c r="D36" s="11">
        <f t="shared" si="0"/>
        <v>3.0534351145038167E-2</v>
      </c>
      <c r="E36" s="11">
        <f t="shared" si="4"/>
        <v>0.77099236641221425</v>
      </c>
      <c r="F36" s="33">
        <f t="shared" si="1"/>
        <v>1.0229976566771988</v>
      </c>
      <c r="G36" s="9">
        <f t="shared" si="2"/>
        <v>0.8468455231152634</v>
      </c>
      <c r="H36" s="9"/>
      <c r="I36" s="2">
        <f t="shared" ref="I36:I44" si="5">I35+$I$33</f>
        <v>26.2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105</v>
      </c>
      <c r="D37" s="11">
        <f t="shared" si="0"/>
        <v>3.0534351145038167E-2</v>
      </c>
      <c r="E37" s="11">
        <f t="shared" si="4"/>
        <v>0.80152671755725247</v>
      </c>
      <c r="F37" s="33">
        <f t="shared" si="1"/>
        <v>2.2733281259493504E-2</v>
      </c>
      <c r="G37" s="9">
        <f t="shared" si="2"/>
        <v>0.50906848595787968</v>
      </c>
      <c r="H37" s="9"/>
      <c r="I37" s="2">
        <f t="shared" si="5"/>
        <v>39.299999999999997</v>
      </c>
      <c r="J37" s="28">
        <v>40.5</v>
      </c>
      <c r="K37" s="18">
        <v>3</v>
      </c>
    </row>
    <row r="38" spans="1:11" x14ac:dyDescent="0.2">
      <c r="A38" s="2">
        <v>3</v>
      </c>
      <c r="B38" s="11">
        <f>RANK(A38,A:A,)</f>
        <v>18</v>
      </c>
      <c r="C38" s="11">
        <f t="shared" si="3"/>
        <v>108</v>
      </c>
      <c r="D38" s="11">
        <f t="shared" si="0"/>
        <v>2.2900763358778626E-2</v>
      </c>
      <c r="E38" s="11">
        <f t="shared" si="4"/>
        <v>0.82442748091603113</v>
      </c>
      <c r="F38" s="33">
        <f t="shared" si="1"/>
        <v>1.0229976566771988</v>
      </c>
      <c r="G38" s="9">
        <f t="shared" si="2"/>
        <v>0.8468455231152634</v>
      </c>
      <c r="H38" s="9"/>
      <c r="I38" s="2">
        <f t="shared" si="5"/>
        <v>52.4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112</v>
      </c>
      <c r="D39" s="11">
        <f t="shared" si="0"/>
        <v>3.0534351145038167E-2</v>
      </c>
      <c r="E39" s="11">
        <f t="shared" si="4"/>
        <v>0.85496183206106935</v>
      </c>
      <c r="F39" s="33">
        <f t="shared" si="1"/>
        <v>-0.97753109415821182</v>
      </c>
      <c r="G39" s="9">
        <f t="shared" si="2"/>
        <v>0.16415314586435903</v>
      </c>
      <c r="H39" s="9"/>
      <c r="I39" s="2">
        <f t="shared" si="5"/>
        <v>65.5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31</v>
      </c>
      <c r="C40" s="11">
        <f t="shared" si="3"/>
        <v>114</v>
      </c>
      <c r="D40" s="11">
        <f t="shared" si="0"/>
        <v>1.5267175572519083E-2</v>
      </c>
      <c r="E40" s="11">
        <f t="shared" si="4"/>
        <v>0.87022900763358846</v>
      </c>
      <c r="F40" s="33">
        <f t="shared" si="1"/>
        <v>1.0229976566771988</v>
      </c>
      <c r="G40" s="9">
        <f t="shared" si="2"/>
        <v>0.8468455231152634</v>
      </c>
      <c r="H40" s="9"/>
      <c r="I40" s="2">
        <f t="shared" si="5"/>
        <v>78.599999999999994</v>
      </c>
      <c r="J40" s="28">
        <v>81</v>
      </c>
      <c r="K40" s="18">
        <v>6</v>
      </c>
    </row>
    <row r="41" spans="1:11" x14ac:dyDescent="0.2">
      <c r="A41" s="2">
        <v>4</v>
      </c>
      <c r="B41" s="11">
        <f>RANK(A41,A:A,)</f>
        <v>1</v>
      </c>
      <c r="C41" s="11">
        <f t="shared" si="3"/>
        <v>118</v>
      </c>
      <c r="D41" s="11">
        <f t="shared" si="0"/>
        <v>3.0534351145038167E-2</v>
      </c>
      <c r="E41" s="11">
        <f t="shared" si="4"/>
        <v>0.90076335877862668</v>
      </c>
      <c r="F41" s="33">
        <f t="shared" si="1"/>
        <v>1.0229976566771988</v>
      </c>
      <c r="G41" s="9">
        <f t="shared" si="2"/>
        <v>0.8468455231152634</v>
      </c>
      <c r="H41" s="9"/>
      <c r="I41" s="2">
        <f t="shared" si="5"/>
        <v>91.699999999999989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122</v>
      </c>
      <c r="D42" s="11">
        <f t="shared" si="0"/>
        <v>3.0534351145038167E-2</v>
      </c>
      <c r="E42" s="11">
        <f t="shared" si="4"/>
        <v>0.9312977099236649</v>
      </c>
      <c r="F42" s="33">
        <f t="shared" si="1"/>
        <v>-1.9777954695759172</v>
      </c>
      <c r="G42" s="9">
        <f t="shared" si="2"/>
        <v>2.397589239727391E-2</v>
      </c>
      <c r="H42" s="9"/>
      <c r="I42" s="2">
        <f t="shared" si="5"/>
        <v>104.79999999999998</v>
      </c>
      <c r="J42" s="28">
        <v>108</v>
      </c>
      <c r="K42" s="18">
        <v>3</v>
      </c>
    </row>
    <row r="43" spans="1:11" x14ac:dyDescent="0.2">
      <c r="A43" s="2">
        <v>1</v>
      </c>
      <c r="B43" s="11">
        <f>RANK(A43,A:A,)</f>
        <v>41</v>
      </c>
      <c r="C43" s="11">
        <f t="shared" si="3"/>
        <v>123</v>
      </c>
      <c r="D43" s="11">
        <f t="shared" si="0"/>
        <v>7.6335877862595417E-3</v>
      </c>
      <c r="E43" s="11">
        <f t="shared" si="4"/>
        <v>0.93893129770992445</v>
      </c>
      <c r="F43" s="33">
        <f t="shared" si="1"/>
        <v>-0.97753109415821182</v>
      </c>
      <c r="G43" s="9">
        <f t="shared" si="2"/>
        <v>0.16415314586435903</v>
      </c>
      <c r="H43" s="9"/>
      <c r="I43" s="2">
        <f t="shared" si="5"/>
        <v>117.89999999999998</v>
      </c>
      <c r="J43" s="28">
        <v>121.5</v>
      </c>
      <c r="K43" s="18">
        <v>4</v>
      </c>
    </row>
    <row r="44" spans="1:11" x14ac:dyDescent="0.2">
      <c r="A44" s="2">
        <v>2</v>
      </c>
      <c r="B44" s="11">
        <f>RANK(A44,A:A,)</f>
        <v>31</v>
      </c>
      <c r="C44" s="11">
        <f t="shared" si="3"/>
        <v>125</v>
      </c>
      <c r="D44" s="11">
        <f t="shared" si="0"/>
        <v>1.5267175572519083E-2</v>
      </c>
      <c r="E44" s="11">
        <f t="shared" si="4"/>
        <v>0.95419847328244356</v>
      </c>
      <c r="F44" s="33">
        <f t="shared" si="1"/>
        <v>2.2733281259493504E-2</v>
      </c>
      <c r="G44" s="9">
        <f t="shared" si="2"/>
        <v>0.50906848595787968</v>
      </c>
      <c r="H44" s="9"/>
      <c r="I44" s="2">
        <f t="shared" si="5"/>
        <v>130.99999999999997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18</v>
      </c>
      <c r="C45" s="11">
        <f t="shared" si="3"/>
        <v>128</v>
      </c>
      <c r="D45" s="11">
        <f t="shared" si="0"/>
        <v>2.2900763358778626E-2</v>
      </c>
      <c r="E45" s="11">
        <f t="shared" si="4"/>
        <v>0.97709923664122222</v>
      </c>
      <c r="F45" s="33">
        <f t="shared" si="1"/>
        <v>2.2733281259493504E-2</v>
      </c>
      <c r="G45" s="9">
        <f t="shared" si="2"/>
        <v>0.50906848595787968</v>
      </c>
      <c r="H45" s="9"/>
      <c r="I45" s="2"/>
      <c r="J45" s="22" t="s">
        <v>44</v>
      </c>
      <c r="K45" s="23">
        <v>0</v>
      </c>
    </row>
    <row r="46" spans="1:11" x14ac:dyDescent="0.2">
      <c r="A46" s="2">
        <v>3</v>
      </c>
      <c r="B46" s="36">
        <f>RANK(A46,A:A,)</f>
        <v>18</v>
      </c>
      <c r="C46" s="36">
        <f t="shared" si="3"/>
        <v>131</v>
      </c>
      <c r="D46" s="36">
        <f t="shared" si="0"/>
        <v>2.2900763358778626E-2</v>
      </c>
      <c r="E46" s="36">
        <f t="shared" si="4"/>
        <v>1.0000000000000009</v>
      </c>
      <c r="F46" s="33">
        <f t="shared" si="1"/>
        <v>-2.9780598449936226</v>
      </c>
      <c r="G46" s="9">
        <f t="shared" si="2"/>
        <v>1.450396697926878E-3</v>
      </c>
      <c r="H46" s="9"/>
      <c r="I46" s="2"/>
      <c r="J46" s="10"/>
      <c r="K46" s="10"/>
    </row>
    <row r="47" spans="1:11" ht="15" customHeight="1" x14ac:dyDescent="0.2">
      <c r="I47" s="42"/>
      <c r="J47" s="138" t="s">
        <v>74</v>
      </c>
      <c r="K47" s="139"/>
    </row>
    <row r="48" spans="1:11" x14ac:dyDescent="0.2">
      <c r="I48" s="42">
        <v>-3</v>
      </c>
      <c r="J48" s="132" t="s">
        <v>50</v>
      </c>
      <c r="K48" s="132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A715-F523-184A-A062-B4C629DB85B9}">
  <sheetPr>
    <tabColor theme="4" tint="0.59999389629810485"/>
  </sheetPr>
  <dimension ref="A2:O61"/>
  <sheetViews>
    <sheetView showFormulas="1" topLeftCell="G36" zoomScale="125" workbookViewId="0">
      <selection activeCell="H41" sqref="H41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9.33203125" bestFit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35" t="s">
        <v>8</v>
      </c>
      <c r="B2" s="35" t="s">
        <v>12</v>
      </c>
      <c r="C2" s="35" t="s">
        <v>46</v>
      </c>
      <c r="D2" s="35" t="s">
        <v>47</v>
      </c>
      <c r="E2" s="35" t="s">
        <v>49</v>
      </c>
      <c r="F2" s="32" t="s">
        <v>39</v>
      </c>
      <c r="G2" s="32" t="s">
        <v>54</v>
      </c>
      <c r="H2" s="37"/>
      <c r="I2" s="3"/>
      <c r="J2" s="13" t="s">
        <v>48</v>
      </c>
      <c r="K2" s="38">
        <f>SUM(A:A)</f>
        <v>132.666</v>
      </c>
    </row>
    <row r="3" spans="1:15" x14ac:dyDescent="0.2">
      <c r="A3" s="11">
        <v>2</v>
      </c>
      <c r="B3" s="11">
        <f>RANK(A3,A:A,)</f>
        <v>35</v>
      </c>
      <c r="C3" s="11">
        <f>SUM(A3)</f>
        <v>2</v>
      </c>
      <c r="D3" s="11">
        <f>A3/$K$2</f>
        <v>1.5075452640465531E-2</v>
      </c>
      <c r="E3" s="11">
        <f>D3</f>
        <v>1.5075452640465531E-2</v>
      </c>
      <c r="F3" s="33">
        <f>STANDARDIZE(A4,$K$5,$K$11)</f>
        <v>-1.1271469823206044</v>
      </c>
      <c r="G3" s="9">
        <f>_xlfn.NORM.S.DIST(F3,C3)</f>
        <v>0.12984017099796405</v>
      </c>
      <c r="H3" s="9"/>
      <c r="I3" s="2"/>
      <c r="J3" s="13" t="s">
        <v>13</v>
      </c>
      <c r="K3" s="38">
        <f>MIN(A:A)</f>
        <v>1</v>
      </c>
      <c r="M3" s="13" t="s">
        <v>33</v>
      </c>
      <c r="N3" s="13" t="s">
        <v>23</v>
      </c>
      <c r="O3" s="13" t="s">
        <v>34</v>
      </c>
    </row>
    <row r="4" spans="1:15" x14ac:dyDescent="0.2">
      <c r="A4" s="11">
        <v>2</v>
      </c>
      <c r="B4" s="11">
        <f>RANK(A4,A:A,)</f>
        <v>35</v>
      </c>
      <c r="C4" s="11">
        <f>SUM(C3+A4)</f>
        <v>4</v>
      </c>
      <c r="D4" s="11">
        <f t="shared" ref="D4:D46" si="0">A4/$K$2</f>
        <v>1.5075452640465531E-2</v>
      </c>
      <c r="E4" s="11">
        <f>SUM(E3+D4)</f>
        <v>3.0150905280931062E-2</v>
      </c>
      <c r="F4" s="33">
        <f t="shared" ref="F4:F46" si="1">STANDARDIZE(A5,$K$5,$K$11)</f>
        <v>-1.1271469823206044</v>
      </c>
      <c r="G4" s="9">
        <f t="shared" ref="G4:G46" si="2">_xlfn.NORM.S.DIST(F4,C4)</f>
        <v>0.12984017099796405</v>
      </c>
      <c r="H4" s="9"/>
      <c r="I4" s="2"/>
      <c r="J4" s="13" t="s">
        <v>14</v>
      </c>
      <c r="K4" s="38">
        <f>MAX(A:A)</f>
        <v>4</v>
      </c>
      <c r="M4" s="7">
        <v>0</v>
      </c>
      <c r="N4" s="7">
        <f>K3</f>
        <v>1</v>
      </c>
      <c r="O4" s="7" t="s">
        <v>35</v>
      </c>
    </row>
    <row r="5" spans="1:15" x14ac:dyDescent="0.2">
      <c r="A5" s="11">
        <v>2</v>
      </c>
      <c r="B5" s="11">
        <f>RANK(A5,A:A,)</f>
        <v>35</v>
      </c>
      <c r="C5" s="11">
        <f t="shared" ref="C5:C46" si="3">SUM(C4+A5)</f>
        <v>6</v>
      </c>
      <c r="D5" s="11">
        <f t="shared" si="0"/>
        <v>1.5075452640465531E-2</v>
      </c>
      <c r="E5" s="11">
        <f t="shared" ref="E5:E46" si="4">SUM(E4+D5)</f>
        <v>4.5226357921396593E-2</v>
      </c>
      <c r="F5" s="33">
        <f t="shared" si="1"/>
        <v>-0.75740360738303436</v>
      </c>
      <c r="G5" s="9">
        <f t="shared" si="2"/>
        <v>0.22440404779055118</v>
      </c>
      <c r="H5" s="9"/>
      <c r="I5" s="2"/>
      <c r="J5" s="13" t="s">
        <v>15</v>
      </c>
      <c r="K5" s="38">
        <f>AVERAGE(A:A)</f>
        <v>3.0151363636363637</v>
      </c>
      <c r="M5" s="7">
        <v>1</v>
      </c>
      <c r="N5" s="7">
        <f>_xlfn.QUARTILE.EXC(A:A,M5)</f>
        <v>2.3330000000000002</v>
      </c>
      <c r="O5" s="7" t="s">
        <v>36</v>
      </c>
    </row>
    <row r="6" spans="1:15" x14ac:dyDescent="0.2">
      <c r="A6" s="11">
        <v>2.3330000000000002</v>
      </c>
      <c r="B6" s="11">
        <f>RANK(A6,A:A,)</f>
        <v>31</v>
      </c>
      <c r="C6" s="11">
        <f t="shared" si="3"/>
        <v>8.3330000000000002</v>
      </c>
      <c r="D6" s="11">
        <f t="shared" si="0"/>
        <v>1.7585515505103042E-2</v>
      </c>
      <c r="E6" s="11">
        <f t="shared" si="4"/>
        <v>6.2811873426499631E-2</v>
      </c>
      <c r="F6" s="33">
        <f t="shared" si="1"/>
        <v>-0.38654989198018691</v>
      </c>
      <c r="G6" s="9">
        <f t="shared" si="2"/>
        <v>0.34954472995104485</v>
      </c>
      <c r="H6" s="9"/>
      <c r="I6" s="2"/>
      <c r="J6" s="13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</row>
    <row r="7" spans="1:15" x14ac:dyDescent="0.2">
      <c r="A7" s="11">
        <v>2.6669999999999998</v>
      </c>
      <c r="B7" s="11">
        <f>RANK(A7,A:A,)</f>
        <v>29</v>
      </c>
      <c r="C7" s="11">
        <f t="shared" si="3"/>
        <v>11</v>
      </c>
      <c r="D7" s="11">
        <f t="shared" si="0"/>
        <v>2.0103116096060782E-2</v>
      </c>
      <c r="E7" s="11">
        <f t="shared" si="4"/>
        <v>8.2914989522560406E-2</v>
      </c>
      <c r="F7" s="33">
        <f t="shared" si="1"/>
        <v>-1.1271469823206044</v>
      </c>
      <c r="G7" s="9">
        <f t="shared" si="2"/>
        <v>0.12984017099796405</v>
      </c>
      <c r="H7" s="9"/>
      <c r="I7" s="2"/>
      <c r="J7" s="13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11">
        <v>2</v>
      </c>
      <c r="B8" s="11">
        <f>RANK(A8,A:A,)</f>
        <v>35</v>
      </c>
      <c r="C8" s="11">
        <f t="shared" si="3"/>
        <v>13</v>
      </c>
      <c r="D8" s="11">
        <f t="shared" si="0"/>
        <v>1.5075452640465531E-2</v>
      </c>
      <c r="E8" s="11">
        <f t="shared" si="4"/>
        <v>9.7990442163025937E-2</v>
      </c>
      <c r="F8" s="33">
        <f t="shared" si="1"/>
        <v>-1.680651704261691E-2</v>
      </c>
      <c r="G8" s="9">
        <f t="shared" si="2"/>
        <v>0.49329548539199741</v>
      </c>
      <c r="H8" s="9"/>
      <c r="I8" s="2"/>
      <c r="J8" s="13" t="s">
        <v>18</v>
      </c>
      <c r="K8" s="38">
        <f>K4-K3</f>
        <v>3</v>
      </c>
      <c r="M8" s="7">
        <v>4</v>
      </c>
      <c r="N8" s="7">
        <f>K4</f>
        <v>4</v>
      </c>
      <c r="O8" s="7" t="s">
        <v>38</v>
      </c>
    </row>
    <row r="9" spans="1:15" x14ac:dyDescent="0.2">
      <c r="A9" s="11">
        <v>3</v>
      </c>
      <c r="B9" s="11">
        <f>RANK(A9,A:A,)</f>
        <v>21</v>
      </c>
      <c r="C9" s="11">
        <f t="shared" si="3"/>
        <v>16</v>
      </c>
      <c r="D9" s="11">
        <f t="shared" si="0"/>
        <v>2.2613178960698296E-2</v>
      </c>
      <c r="E9" s="11">
        <f t="shared" si="4"/>
        <v>0.12060362112372423</v>
      </c>
      <c r="F9" s="33">
        <f t="shared" si="1"/>
        <v>1.0935339482353705</v>
      </c>
      <c r="G9" s="9">
        <f t="shared" si="2"/>
        <v>0.86292028397103882</v>
      </c>
      <c r="H9" s="9"/>
      <c r="I9" s="2"/>
      <c r="J9" s="13" t="s">
        <v>19</v>
      </c>
      <c r="K9" s="38">
        <f>(K3+K4)/2</f>
        <v>2.5</v>
      </c>
    </row>
    <row r="10" spans="1:15" ht="17" customHeight="1" x14ac:dyDescent="0.2">
      <c r="A10" s="11">
        <v>4</v>
      </c>
      <c r="B10" s="11">
        <f>RANK(A10,A:A,)</f>
        <v>1</v>
      </c>
      <c r="C10" s="11">
        <f t="shared" si="3"/>
        <v>20</v>
      </c>
      <c r="D10" s="11">
        <f t="shared" si="0"/>
        <v>3.0150905280931062E-2</v>
      </c>
      <c r="E10" s="11">
        <f t="shared" si="4"/>
        <v>0.15075452640465531</v>
      </c>
      <c r="F10" s="33">
        <f t="shared" si="1"/>
        <v>1.0935339482353705</v>
      </c>
      <c r="G10" s="9">
        <f t="shared" si="2"/>
        <v>0.86292028397103882</v>
      </c>
      <c r="H10" s="9"/>
      <c r="I10" s="2"/>
      <c r="J10" s="13" t="s">
        <v>20</v>
      </c>
      <c r="K10" s="38">
        <f>VAR(A:A)</f>
        <v>0.81112477167018926</v>
      </c>
      <c r="M10" s="14" t="s">
        <v>43</v>
      </c>
      <c r="N10" s="14"/>
      <c r="O10" s="14"/>
    </row>
    <row r="11" spans="1:15" x14ac:dyDescent="0.2">
      <c r="A11" s="11">
        <v>4</v>
      </c>
      <c r="B11" s="11">
        <f>RANK(A11,A:A,)</f>
        <v>1</v>
      </c>
      <c r="C11" s="11">
        <f t="shared" si="3"/>
        <v>24</v>
      </c>
      <c r="D11" s="11">
        <f t="shared" si="0"/>
        <v>3.0150905280931062E-2</v>
      </c>
      <c r="E11" s="11">
        <f t="shared" si="4"/>
        <v>0.18090543168558637</v>
      </c>
      <c r="F11" s="33">
        <f t="shared" si="1"/>
        <v>-1.680651704261691E-2</v>
      </c>
      <c r="G11" s="9">
        <f t="shared" si="2"/>
        <v>0.49329548539199741</v>
      </c>
      <c r="H11" s="9"/>
      <c r="I11" s="2"/>
      <c r="J11" s="13" t="s">
        <v>11</v>
      </c>
      <c r="K11" s="38">
        <f>STDEV(A:A)</f>
        <v>0.90062465637477929</v>
      </c>
      <c r="M11" s="13" t="s">
        <v>21</v>
      </c>
      <c r="N11" s="13" t="s">
        <v>22</v>
      </c>
      <c r="O11" s="13" t="s">
        <v>23</v>
      </c>
    </row>
    <row r="12" spans="1:15" x14ac:dyDescent="0.2">
      <c r="A12" s="11">
        <v>3</v>
      </c>
      <c r="B12" s="11">
        <f>RANK(A12,A:A,)</f>
        <v>21</v>
      </c>
      <c r="C12" s="11">
        <f t="shared" si="3"/>
        <v>27</v>
      </c>
      <c r="D12" s="11">
        <f t="shared" si="0"/>
        <v>2.2613178960698296E-2</v>
      </c>
      <c r="E12" s="11">
        <f t="shared" si="4"/>
        <v>0.20351861064628468</v>
      </c>
      <c r="F12" s="33">
        <f t="shared" si="1"/>
        <v>0.3529368578949531</v>
      </c>
      <c r="G12" s="9">
        <f t="shared" si="2"/>
        <v>0.63793211097479652</v>
      </c>
      <c r="H12" s="9"/>
      <c r="I12" s="2"/>
      <c r="J12" s="13" t="s">
        <v>40</v>
      </c>
      <c r="K12" s="38">
        <f>(K11*K5)*100</f>
        <v>271.55061514231016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11">
        <v>3.3330000000000002</v>
      </c>
      <c r="B13" s="11">
        <f>RANK(A13,A:A,)</f>
        <v>17</v>
      </c>
      <c r="C13" s="11">
        <f t="shared" si="3"/>
        <v>30.332999999999998</v>
      </c>
      <c r="D13" s="11">
        <f t="shared" si="0"/>
        <v>2.5123241825335808E-2</v>
      </c>
      <c r="E13" s="11">
        <f t="shared" si="4"/>
        <v>0.2286418524716205</v>
      </c>
      <c r="F13" s="33">
        <f t="shared" si="1"/>
        <v>0.7237905732978005</v>
      </c>
      <c r="G13" s="9">
        <f t="shared" si="2"/>
        <v>0.76540284124337188</v>
      </c>
      <c r="H13" s="9"/>
      <c r="I13" s="2"/>
      <c r="J13" s="13" t="s">
        <v>41</v>
      </c>
      <c r="K13" s="39">
        <f>SKEW(A:A)</f>
        <v>-0.49494811384292181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11">
        <v>3.6669999999999998</v>
      </c>
      <c r="B14" s="11">
        <f>RANK(A14,A:A,)</f>
        <v>15</v>
      </c>
      <c r="C14" s="11">
        <f t="shared" si="3"/>
        <v>34</v>
      </c>
      <c r="D14" s="11">
        <f t="shared" si="0"/>
        <v>2.7640842416293547E-2</v>
      </c>
      <c r="E14" s="11">
        <f t="shared" si="4"/>
        <v>0.25628269488791405</v>
      </c>
      <c r="F14" s="33">
        <f t="shared" si="1"/>
        <v>1.0935339482353705</v>
      </c>
      <c r="G14" s="9">
        <f t="shared" si="2"/>
        <v>0.86292028397103882</v>
      </c>
      <c r="H14" s="9"/>
      <c r="I14" s="2"/>
      <c r="J14" s="13" t="s">
        <v>42</v>
      </c>
      <c r="K14" s="38">
        <f>KURT(A:A)</f>
        <v>-0.76532202278809125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11">
        <v>4</v>
      </c>
      <c r="B15" s="11">
        <f>RANK(A15,A:A,)</f>
        <v>1</v>
      </c>
      <c r="C15" s="11">
        <f t="shared" si="3"/>
        <v>38</v>
      </c>
      <c r="D15" s="11">
        <f t="shared" si="0"/>
        <v>3.0150905280931062E-2</v>
      </c>
      <c r="E15" s="11">
        <f t="shared" si="4"/>
        <v>0.28643360016884511</v>
      </c>
      <c r="F15" s="33">
        <f t="shared" si="1"/>
        <v>1.0935339482353705</v>
      </c>
      <c r="G15" s="9">
        <f t="shared" si="2"/>
        <v>0.86292028397103882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3.3330000000000002</v>
      </c>
    </row>
    <row r="16" spans="1:15" ht="23" customHeight="1" x14ac:dyDescent="0.2">
      <c r="A16" s="11">
        <v>4</v>
      </c>
      <c r="B16" s="11">
        <f>RANK(A16,A:A,)</f>
        <v>1</v>
      </c>
      <c r="C16" s="11">
        <f t="shared" si="3"/>
        <v>42</v>
      </c>
      <c r="D16" s="11">
        <f t="shared" si="0"/>
        <v>3.0150905280931062E-2</v>
      </c>
      <c r="E16" s="11">
        <f t="shared" si="4"/>
        <v>0.31658450544977618</v>
      </c>
      <c r="F16" s="33">
        <f t="shared" si="1"/>
        <v>1.0935339482353705</v>
      </c>
      <c r="G16" s="9">
        <f t="shared" si="2"/>
        <v>0.86292028397103882</v>
      </c>
      <c r="H16" s="9"/>
      <c r="I16" s="2" t="s">
        <v>51</v>
      </c>
      <c r="J16" s="30" t="s">
        <v>52</v>
      </c>
      <c r="K16" s="31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11">
        <v>4</v>
      </c>
      <c r="B17" s="11">
        <f>RANK(A17,A:A,)</f>
        <v>1</v>
      </c>
      <c r="C17" s="11">
        <f t="shared" si="3"/>
        <v>46</v>
      </c>
      <c r="D17" s="11">
        <f t="shared" si="0"/>
        <v>3.0150905280931062E-2</v>
      </c>
      <c r="E17" s="11">
        <f t="shared" si="4"/>
        <v>0.34673541073070724</v>
      </c>
      <c r="F17" s="33">
        <f t="shared" si="1"/>
        <v>1.0935339482353705</v>
      </c>
      <c r="G17" s="9">
        <f t="shared" si="2"/>
        <v>0.86292028397103882</v>
      </c>
      <c r="H17" s="9"/>
      <c r="I17" s="2">
        <v>0</v>
      </c>
      <c r="J17" s="13" t="s">
        <v>50</v>
      </c>
      <c r="K17" s="13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11">
        <v>4</v>
      </c>
      <c r="B18" s="11">
        <f>RANK(A18,A:A,)</f>
        <v>1</v>
      </c>
      <c r="C18" s="11">
        <f t="shared" si="3"/>
        <v>50</v>
      </c>
      <c r="D18" s="11">
        <f t="shared" si="0"/>
        <v>3.0150905280931062E-2</v>
      </c>
      <c r="E18" s="11">
        <f t="shared" si="4"/>
        <v>0.3768863160116383</v>
      </c>
      <c r="F18" s="33">
        <f t="shared" si="1"/>
        <v>-1.1271469823206044</v>
      </c>
      <c r="G18" s="9">
        <f t="shared" si="2"/>
        <v>0.12984017099796405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2.3330000000000002</v>
      </c>
    </row>
    <row r="19" spans="1:15" x14ac:dyDescent="0.2">
      <c r="A19" s="11">
        <v>2</v>
      </c>
      <c r="B19" s="11">
        <f>RANK(A19,A:A,)</f>
        <v>35</v>
      </c>
      <c r="C19" s="11">
        <f t="shared" si="3"/>
        <v>52</v>
      </c>
      <c r="D19" s="11">
        <f t="shared" si="0"/>
        <v>1.5075452640465531E-2</v>
      </c>
      <c r="E19" s="11">
        <f t="shared" si="4"/>
        <v>0.39196176865210386</v>
      </c>
      <c r="F19" s="33">
        <f t="shared" si="1"/>
        <v>-0.38654989198018691</v>
      </c>
      <c r="G19" s="9">
        <f t="shared" si="2"/>
        <v>0.34954472995104485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11">
        <v>2.6669999999999998</v>
      </c>
      <c r="B20" s="11">
        <f>RANK(A20,A:A,)</f>
        <v>29</v>
      </c>
      <c r="C20" s="11">
        <f t="shared" si="3"/>
        <v>54.667000000000002</v>
      </c>
      <c r="D20" s="11">
        <f t="shared" si="0"/>
        <v>2.0103116096060782E-2</v>
      </c>
      <c r="E20" s="11">
        <f t="shared" si="4"/>
        <v>0.41206488474816466</v>
      </c>
      <c r="F20" s="33">
        <f t="shared" si="1"/>
        <v>-1.680651704261691E-2</v>
      </c>
      <c r="G20" s="9">
        <f t="shared" si="2"/>
        <v>0.49329548539199741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11">
        <v>3</v>
      </c>
      <c r="B21" s="11">
        <f>RANK(A21,A:A,)</f>
        <v>21</v>
      </c>
      <c r="C21" s="11">
        <f t="shared" si="3"/>
        <v>57.667000000000002</v>
      </c>
      <c r="D21" s="11">
        <f t="shared" si="0"/>
        <v>2.2613178960698296E-2</v>
      </c>
      <c r="E21" s="11">
        <f t="shared" si="4"/>
        <v>0.43467806370886297</v>
      </c>
      <c r="F21" s="33">
        <f t="shared" si="1"/>
        <v>-1.680651704261691E-2</v>
      </c>
      <c r="G21" s="9">
        <f t="shared" si="2"/>
        <v>0.49329548539199741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11">
        <v>3</v>
      </c>
      <c r="B22" s="11">
        <f>RANK(A22,A:A,)</f>
        <v>21</v>
      </c>
      <c r="C22" s="11">
        <f t="shared" si="3"/>
        <v>60.667000000000002</v>
      </c>
      <c r="D22" s="11">
        <f t="shared" si="0"/>
        <v>2.2613178960698296E-2</v>
      </c>
      <c r="E22" s="11">
        <f t="shared" si="4"/>
        <v>0.45729124266956128</v>
      </c>
      <c r="F22" s="33">
        <f t="shared" si="1"/>
        <v>0.3529368578949531</v>
      </c>
      <c r="G22" s="9">
        <f t="shared" si="2"/>
        <v>0.63793211097479652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11">
        <v>3.3330000000000002</v>
      </c>
      <c r="B23" s="11">
        <f>RANK(A23,A:A,)</f>
        <v>17</v>
      </c>
      <c r="C23" s="11">
        <f t="shared" si="3"/>
        <v>64</v>
      </c>
      <c r="D23" s="11">
        <f t="shared" si="0"/>
        <v>2.5123241825335808E-2</v>
      </c>
      <c r="E23" s="11">
        <f t="shared" si="4"/>
        <v>0.4824144844948971</v>
      </c>
      <c r="F23" s="33">
        <f t="shared" si="1"/>
        <v>1.0935339482353705</v>
      </c>
      <c r="G23" s="9">
        <f t="shared" si="2"/>
        <v>0.86292028397103882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11">
        <v>4</v>
      </c>
      <c r="B24" s="11">
        <f>RANK(A24,A:A,)</f>
        <v>1</v>
      </c>
      <c r="C24" s="11">
        <f t="shared" si="3"/>
        <v>68</v>
      </c>
      <c r="D24" s="11">
        <f t="shared" si="0"/>
        <v>3.0150905280931062E-2</v>
      </c>
      <c r="E24" s="11">
        <f t="shared" si="4"/>
        <v>0.51256538977582822</v>
      </c>
      <c r="F24" s="33">
        <f t="shared" si="1"/>
        <v>-2.2374874475985917</v>
      </c>
      <c r="G24" s="9">
        <f t="shared" si="2"/>
        <v>1.2627249408672152E-2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11">
        <v>1</v>
      </c>
      <c r="B25" s="11">
        <f>RANK(A25,A:A,)</f>
        <v>43</v>
      </c>
      <c r="C25" s="11">
        <f t="shared" si="3"/>
        <v>69</v>
      </c>
      <c r="D25" s="11">
        <f t="shared" si="0"/>
        <v>7.5377263202327655E-3</v>
      </c>
      <c r="E25" s="11">
        <f t="shared" si="4"/>
        <v>0.52010311609606097</v>
      </c>
      <c r="F25" s="33">
        <f t="shared" si="1"/>
        <v>-1.680651704261691E-2</v>
      </c>
      <c r="G25" s="9">
        <f t="shared" si="2"/>
        <v>0.49329548539199741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11">
        <v>3</v>
      </c>
      <c r="B26" s="11">
        <f>RANK(A26,A:A,)</f>
        <v>21</v>
      </c>
      <c r="C26" s="11">
        <f t="shared" si="3"/>
        <v>72</v>
      </c>
      <c r="D26" s="11">
        <f t="shared" si="0"/>
        <v>2.2613178960698296E-2</v>
      </c>
      <c r="E26" s="11">
        <f t="shared" si="4"/>
        <v>0.54271629505675922</v>
      </c>
      <c r="F26" s="33">
        <f t="shared" si="1"/>
        <v>-1.680651704261691E-2</v>
      </c>
      <c r="G26" s="9">
        <f t="shared" si="2"/>
        <v>0.49329548539199741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11">
        <v>3</v>
      </c>
      <c r="B27" s="11">
        <f>RANK(A27,A:A,)</f>
        <v>21</v>
      </c>
      <c r="C27" s="11">
        <f t="shared" si="3"/>
        <v>75</v>
      </c>
      <c r="D27" s="11">
        <f t="shared" si="0"/>
        <v>2.2613178960698296E-2</v>
      </c>
      <c r="E27" s="11">
        <f t="shared" si="4"/>
        <v>0.56532947401745748</v>
      </c>
      <c r="F27" s="33">
        <f t="shared" si="1"/>
        <v>-2.2374874475985917</v>
      </c>
      <c r="G27" s="9">
        <f t="shared" si="2"/>
        <v>1.2627249408672152E-2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11">
        <v>1</v>
      </c>
      <c r="B28" s="11">
        <f>RANK(A28,A:A,)</f>
        <v>43</v>
      </c>
      <c r="C28" s="11">
        <f t="shared" si="3"/>
        <v>76</v>
      </c>
      <c r="D28" s="11">
        <f t="shared" si="0"/>
        <v>7.5377263202327655E-3</v>
      </c>
      <c r="E28" s="11">
        <f t="shared" si="4"/>
        <v>0.57286720033769023</v>
      </c>
      <c r="F28" s="33">
        <f t="shared" si="1"/>
        <v>-0.75740360738303436</v>
      </c>
      <c r="G28" s="9">
        <f t="shared" si="2"/>
        <v>0.22440404779055118</v>
      </c>
      <c r="H28" s="9"/>
      <c r="I28" s="2"/>
      <c r="J28" s="22" t="s">
        <v>44</v>
      </c>
      <c r="K28" s="22">
        <v>0</v>
      </c>
    </row>
    <row r="29" spans="1:15" x14ac:dyDescent="0.2">
      <c r="A29" s="11">
        <v>2.3330000000000002</v>
      </c>
      <c r="B29" s="11">
        <f>RANK(A29,A:A,)</f>
        <v>31</v>
      </c>
      <c r="C29" s="11">
        <f t="shared" si="3"/>
        <v>78.332999999999998</v>
      </c>
      <c r="D29" s="11">
        <f t="shared" si="0"/>
        <v>1.7585515505103042E-2</v>
      </c>
      <c r="E29" s="11">
        <f t="shared" si="4"/>
        <v>0.59045271584279324</v>
      </c>
      <c r="F29" s="33">
        <f t="shared" si="1"/>
        <v>1.0935339482353705</v>
      </c>
      <c r="G29" s="9">
        <f t="shared" si="2"/>
        <v>0.86292028397103882</v>
      </c>
      <c r="H29" s="9"/>
      <c r="I29" s="2"/>
      <c r="J29" s="15"/>
      <c r="K29" s="15"/>
    </row>
    <row r="30" spans="1:15" x14ac:dyDescent="0.2">
      <c r="A30" s="11">
        <v>4</v>
      </c>
      <c r="B30" s="11">
        <f>RANK(A30,A:A,)</f>
        <v>1</v>
      </c>
      <c r="C30" s="11">
        <f t="shared" si="3"/>
        <v>82.332999999999998</v>
      </c>
      <c r="D30" s="11">
        <f t="shared" si="0"/>
        <v>3.0150905280931062E-2</v>
      </c>
      <c r="E30" s="11">
        <f t="shared" si="4"/>
        <v>0.62060362112372425</v>
      </c>
      <c r="F30" s="33">
        <f t="shared" si="1"/>
        <v>1.0935339482353705</v>
      </c>
      <c r="G30" s="9">
        <f t="shared" si="2"/>
        <v>0.86292028397103882</v>
      </c>
      <c r="H30" s="9"/>
      <c r="I30" s="2"/>
      <c r="J30" s="15"/>
      <c r="K30" s="15"/>
    </row>
    <row r="31" spans="1:15" x14ac:dyDescent="0.2">
      <c r="A31" s="11">
        <v>4</v>
      </c>
      <c r="B31" s="11">
        <f>RANK(A31,A:A,)</f>
        <v>1</v>
      </c>
      <c r="C31" s="11">
        <f t="shared" si="3"/>
        <v>86.332999999999998</v>
      </c>
      <c r="D31" s="11">
        <f t="shared" si="0"/>
        <v>3.0150905280931062E-2</v>
      </c>
      <c r="E31" s="11">
        <f t="shared" si="4"/>
        <v>0.65075452640465525</v>
      </c>
      <c r="F31" s="33">
        <f t="shared" si="1"/>
        <v>-1.680651704261691E-2</v>
      </c>
      <c r="G31" s="9">
        <f t="shared" si="2"/>
        <v>0.49329548539199741</v>
      </c>
      <c r="H31" s="9"/>
      <c r="I31" s="2"/>
      <c r="J31" s="15"/>
      <c r="K31" s="15"/>
    </row>
    <row r="32" spans="1:15" x14ac:dyDescent="0.2">
      <c r="A32" s="11">
        <v>3</v>
      </c>
      <c r="B32" s="11">
        <f>RANK(A32,A:A,)</f>
        <v>21</v>
      </c>
      <c r="C32" s="11">
        <f t="shared" si="3"/>
        <v>89.332999999999998</v>
      </c>
      <c r="D32" s="11">
        <f t="shared" si="0"/>
        <v>2.2613178960698296E-2</v>
      </c>
      <c r="E32" s="11">
        <f t="shared" si="4"/>
        <v>0.67336770536535351</v>
      </c>
      <c r="F32" s="33">
        <f t="shared" si="1"/>
        <v>-1.4968903572581742</v>
      </c>
      <c r="G32" s="9">
        <f t="shared" si="2"/>
        <v>6.7210894845469923E-2</v>
      </c>
      <c r="H32" s="9"/>
      <c r="I32" s="2"/>
      <c r="J32" s="15"/>
      <c r="K32" s="15"/>
    </row>
    <row r="33" spans="1:11" ht="37" customHeight="1" x14ac:dyDescent="0.2">
      <c r="A33" s="11">
        <v>1.667</v>
      </c>
      <c r="B33" s="11">
        <f>RANK(A33,A:A,)</f>
        <v>41</v>
      </c>
      <c r="C33" s="11">
        <f t="shared" si="3"/>
        <v>91</v>
      </c>
      <c r="D33" s="11">
        <f t="shared" si="0"/>
        <v>1.256538977582802E-2</v>
      </c>
      <c r="E33" s="11">
        <f t="shared" si="4"/>
        <v>0.6859330951411815</v>
      </c>
      <c r="F33" s="33">
        <f t="shared" si="1"/>
        <v>0.3529368578949531</v>
      </c>
      <c r="G33" s="9">
        <f t="shared" si="2"/>
        <v>0.63793211097479652</v>
      </c>
      <c r="H33" s="9"/>
      <c r="I33" s="2">
        <f>C46/10</f>
        <v>13.2666</v>
      </c>
      <c r="J33" s="40" t="s">
        <v>53</v>
      </c>
      <c r="K33" s="41"/>
    </row>
    <row r="34" spans="1:11" x14ac:dyDescent="0.2">
      <c r="A34" s="11">
        <v>3.3330000000000002</v>
      </c>
      <c r="B34" s="11">
        <f>RANK(A34,A:A,)</f>
        <v>17</v>
      </c>
      <c r="C34" s="11">
        <f t="shared" si="3"/>
        <v>94.332999999999998</v>
      </c>
      <c r="D34" s="11">
        <f t="shared" si="0"/>
        <v>2.5123241825335808E-2</v>
      </c>
      <c r="E34" s="11">
        <f t="shared" si="4"/>
        <v>0.71105633696651727</v>
      </c>
      <c r="F34" s="33">
        <f t="shared" si="1"/>
        <v>1.0935339482353705</v>
      </c>
      <c r="G34" s="9">
        <f t="shared" si="2"/>
        <v>0.86292028397103882</v>
      </c>
      <c r="H34" s="9"/>
      <c r="I34" s="2">
        <v>0</v>
      </c>
      <c r="J34" s="13" t="s">
        <v>50</v>
      </c>
      <c r="K34" s="21" t="s">
        <v>45</v>
      </c>
    </row>
    <row r="35" spans="1:11" x14ac:dyDescent="0.2">
      <c r="A35" s="11">
        <v>4</v>
      </c>
      <c r="B35" s="11">
        <f>RANK(A35,A:A,)</f>
        <v>1</v>
      </c>
      <c r="C35" s="11">
        <f t="shared" si="3"/>
        <v>98.332999999999998</v>
      </c>
      <c r="D35" s="11">
        <f t="shared" si="0"/>
        <v>3.0150905280931062E-2</v>
      </c>
      <c r="E35" s="11">
        <f t="shared" si="4"/>
        <v>0.74120724224744827</v>
      </c>
      <c r="F35" s="33">
        <f t="shared" si="1"/>
        <v>1.0935339482353705</v>
      </c>
      <c r="G35" s="9">
        <f t="shared" si="2"/>
        <v>0.86292028397103882</v>
      </c>
      <c r="H35" s="9"/>
      <c r="I35" s="2">
        <f>I34+$I$33</f>
        <v>13.2666</v>
      </c>
      <c r="J35" s="28">
        <v>13.5</v>
      </c>
      <c r="K35" s="18">
        <v>5</v>
      </c>
    </row>
    <row r="36" spans="1:11" x14ac:dyDescent="0.2">
      <c r="A36" s="11">
        <v>4</v>
      </c>
      <c r="B36" s="11">
        <f>RANK(A36,A:A,)</f>
        <v>1</v>
      </c>
      <c r="C36" s="11">
        <f t="shared" si="3"/>
        <v>102.333</v>
      </c>
      <c r="D36" s="11">
        <f t="shared" si="0"/>
        <v>3.0150905280931062E-2</v>
      </c>
      <c r="E36" s="11">
        <f t="shared" si="4"/>
        <v>0.77135814752837928</v>
      </c>
      <c r="F36" s="33">
        <f t="shared" si="1"/>
        <v>1.0935339482353705</v>
      </c>
      <c r="G36" s="9">
        <f t="shared" si="2"/>
        <v>0.86292028397103882</v>
      </c>
      <c r="H36" s="9"/>
      <c r="I36" s="2">
        <f t="shared" ref="I36:I44" si="5">I35+$I$33</f>
        <v>26.533200000000001</v>
      </c>
      <c r="J36" s="28">
        <v>27</v>
      </c>
      <c r="K36" s="18">
        <v>4</v>
      </c>
    </row>
    <row r="37" spans="1:11" x14ac:dyDescent="0.2">
      <c r="A37" s="11">
        <v>4</v>
      </c>
      <c r="B37" s="11">
        <f>RANK(A37,A:A,)</f>
        <v>1</v>
      </c>
      <c r="C37" s="11">
        <f t="shared" si="3"/>
        <v>106.333</v>
      </c>
      <c r="D37" s="11">
        <f t="shared" si="0"/>
        <v>3.0150905280931062E-2</v>
      </c>
      <c r="E37" s="11">
        <f t="shared" si="4"/>
        <v>0.80150905280931029</v>
      </c>
      <c r="F37" s="33">
        <f t="shared" si="1"/>
        <v>0.3529368578949531</v>
      </c>
      <c r="G37" s="9">
        <f t="shared" si="2"/>
        <v>0.63793211097479652</v>
      </c>
      <c r="H37" s="9"/>
      <c r="I37" s="2">
        <f t="shared" si="5"/>
        <v>39.799800000000005</v>
      </c>
      <c r="J37" s="28">
        <v>40.5</v>
      </c>
      <c r="K37" s="18">
        <v>3</v>
      </c>
    </row>
    <row r="38" spans="1:11" x14ac:dyDescent="0.2">
      <c r="A38" s="11">
        <v>3.3330000000000002</v>
      </c>
      <c r="B38" s="11">
        <f>RANK(A38,A:A,)</f>
        <v>17</v>
      </c>
      <c r="C38" s="11">
        <f t="shared" si="3"/>
        <v>109.666</v>
      </c>
      <c r="D38" s="11">
        <f t="shared" si="0"/>
        <v>2.5123241825335808E-2</v>
      </c>
      <c r="E38" s="11">
        <f t="shared" si="4"/>
        <v>0.82663229463464605</v>
      </c>
      <c r="F38" s="33">
        <f t="shared" si="1"/>
        <v>1.0935339482353705</v>
      </c>
      <c r="G38" s="9">
        <f t="shared" si="2"/>
        <v>0.86292028397103882</v>
      </c>
      <c r="H38" s="9"/>
      <c r="I38" s="2">
        <f t="shared" si="5"/>
        <v>53.066400000000002</v>
      </c>
      <c r="J38" s="28">
        <v>54</v>
      </c>
      <c r="K38" s="18">
        <v>4</v>
      </c>
    </row>
    <row r="39" spans="1:11" x14ac:dyDescent="0.2">
      <c r="A39" s="11">
        <v>4</v>
      </c>
      <c r="B39" s="11">
        <f>RANK(A39,A:A,)</f>
        <v>1</v>
      </c>
      <c r="C39" s="11">
        <f t="shared" si="3"/>
        <v>113.666</v>
      </c>
      <c r="D39" s="11">
        <f t="shared" si="0"/>
        <v>3.0150905280931062E-2</v>
      </c>
      <c r="E39" s="11">
        <f t="shared" si="4"/>
        <v>0.85678319991557705</v>
      </c>
      <c r="F39" s="33">
        <f t="shared" si="1"/>
        <v>-1.1271469823206044</v>
      </c>
      <c r="G39" s="9">
        <f t="shared" si="2"/>
        <v>0.12984017099796405</v>
      </c>
      <c r="H39" s="9"/>
      <c r="I39" s="2">
        <f t="shared" si="5"/>
        <v>66.332999999999998</v>
      </c>
      <c r="J39" s="28">
        <v>67.5</v>
      </c>
      <c r="K39" s="18">
        <v>4</v>
      </c>
    </row>
    <row r="40" spans="1:11" x14ac:dyDescent="0.2">
      <c r="A40" s="11">
        <v>2</v>
      </c>
      <c r="B40" s="11">
        <f>RANK(A40,A:A,)</f>
        <v>35</v>
      </c>
      <c r="C40" s="11">
        <f t="shared" si="3"/>
        <v>115.666</v>
      </c>
      <c r="D40" s="11">
        <f t="shared" si="0"/>
        <v>1.5075452640465531E-2</v>
      </c>
      <c r="E40" s="11">
        <f t="shared" si="4"/>
        <v>0.87185865255604256</v>
      </c>
      <c r="F40" s="33">
        <f t="shared" si="1"/>
        <v>0.7237905732978005</v>
      </c>
      <c r="G40" s="9">
        <f t="shared" si="2"/>
        <v>0.76540284124337188</v>
      </c>
      <c r="H40" s="9"/>
      <c r="I40" s="2">
        <f t="shared" si="5"/>
        <v>79.599599999999995</v>
      </c>
      <c r="J40" s="28">
        <v>81</v>
      </c>
      <c r="K40" s="18">
        <v>6</v>
      </c>
    </row>
    <row r="41" spans="1:11" x14ac:dyDescent="0.2">
      <c r="A41" s="11">
        <v>3.6669999999999998</v>
      </c>
      <c r="B41" s="11">
        <f>RANK(A41,A:A,)</f>
        <v>15</v>
      </c>
      <c r="C41" s="11">
        <f t="shared" si="3"/>
        <v>119.333</v>
      </c>
      <c r="D41" s="11">
        <f t="shared" si="0"/>
        <v>2.7640842416293547E-2</v>
      </c>
      <c r="E41" s="11">
        <f t="shared" si="4"/>
        <v>0.89949949497233606</v>
      </c>
      <c r="F41" s="33">
        <f t="shared" si="1"/>
        <v>1.0935339482353705</v>
      </c>
      <c r="G41" s="9">
        <f t="shared" si="2"/>
        <v>0.86292028397103882</v>
      </c>
      <c r="H41" s="9"/>
      <c r="I41" s="2">
        <f t="shared" si="5"/>
        <v>92.866199999999992</v>
      </c>
      <c r="J41" s="28">
        <v>94.5</v>
      </c>
      <c r="K41" s="18">
        <v>5</v>
      </c>
    </row>
    <row r="42" spans="1:11" x14ac:dyDescent="0.2">
      <c r="A42" s="11">
        <v>4</v>
      </c>
      <c r="B42" s="11">
        <f>RANK(A42,A:A,)</f>
        <v>1</v>
      </c>
      <c r="C42" s="11">
        <f t="shared" si="3"/>
        <v>123.333</v>
      </c>
      <c r="D42" s="11">
        <f t="shared" si="0"/>
        <v>3.0150905280931062E-2</v>
      </c>
      <c r="E42" s="11">
        <f t="shared" si="4"/>
        <v>0.92965040025326706</v>
      </c>
      <c r="F42" s="33">
        <f t="shared" si="1"/>
        <v>-1.4968903572581742</v>
      </c>
      <c r="G42" s="9">
        <f t="shared" si="2"/>
        <v>6.7210894845469923E-2</v>
      </c>
      <c r="H42" s="9"/>
      <c r="I42" s="2">
        <f t="shared" si="5"/>
        <v>106.13279999999999</v>
      </c>
      <c r="J42" s="28">
        <v>108</v>
      </c>
      <c r="K42" s="18">
        <v>3</v>
      </c>
    </row>
    <row r="43" spans="1:11" x14ac:dyDescent="0.2">
      <c r="A43" s="11">
        <v>1.667</v>
      </c>
      <c r="B43" s="11">
        <f>RANK(A43,A:A,)</f>
        <v>41</v>
      </c>
      <c r="C43" s="11">
        <f t="shared" si="3"/>
        <v>125</v>
      </c>
      <c r="D43" s="11">
        <f t="shared" si="0"/>
        <v>1.256538977582802E-2</v>
      </c>
      <c r="E43" s="11">
        <f t="shared" si="4"/>
        <v>0.94221579002909506</v>
      </c>
      <c r="F43" s="33">
        <f t="shared" si="1"/>
        <v>-0.75740360738303436</v>
      </c>
      <c r="G43" s="9">
        <f t="shared" si="2"/>
        <v>0.22440404779055118</v>
      </c>
      <c r="H43" s="9"/>
      <c r="I43" s="2">
        <f t="shared" si="5"/>
        <v>119.39939999999999</v>
      </c>
      <c r="J43" s="28">
        <v>121.5</v>
      </c>
      <c r="K43" s="18">
        <v>4</v>
      </c>
    </row>
    <row r="44" spans="1:11" x14ac:dyDescent="0.2">
      <c r="A44" s="11">
        <v>2.3330000000000002</v>
      </c>
      <c r="B44" s="11">
        <f>RANK(A44,A:A,)</f>
        <v>31</v>
      </c>
      <c r="C44" s="11">
        <f t="shared" si="3"/>
        <v>127.333</v>
      </c>
      <c r="D44" s="11">
        <f t="shared" si="0"/>
        <v>1.7585515505103042E-2</v>
      </c>
      <c r="E44" s="11">
        <f t="shared" si="4"/>
        <v>0.95980130553419807</v>
      </c>
      <c r="F44" s="33">
        <f t="shared" si="1"/>
        <v>-1.680651704261691E-2</v>
      </c>
      <c r="G44" s="9">
        <f t="shared" si="2"/>
        <v>0.49329548539199741</v>
      </c>
      <c r="H44" s="9"/>
      <c r="I44" s="2">
        <f t="shared" si="5"/>
        <v>132.666</v>
      </c>
      <c r="J44" s="28">
        <v>135</v>
      </c>
      <c r="K44" s="18">
        <v>5</v>
      </c>
    </row>
    <row r="45" spans="1:11" x14ac:dyDescent="0.2">
      <c r="A45" s="11">
        <v>3</v>
      </c>
      <c r="B45" s="11">
        <f>RANK(A45,A:A,)</f>
        <v>21</v>
      </c>
      <c r="C45" s="11">
        <f t="shared" si="3"/>
        <v>130.333</v>
      </c>
      <c r="D45" s="11">
        <f t="shared" si="0"/>
        <v>2.2613178960698296E-2</v>
      </c>
      <c r="E45" s="11">
        <f t="shared" si="4"/>
        <v>0.98241448449489632</v>
      </c>
      <c r="F45" s="33">
        <f t="shared" si="1"/>
        <v>-0.75740360738303436</v>
      </c>
      <c r="G45" s="9">
        <f t="shared" si="2"/>
        <v>0.22440404779055118</v>
      </c>
      <c r="H45" s="9"/>
      <c r="I45" s="2"/>
      <c r="J45" s="22" t="s">
        <v>44</v>
      </c>
      <c r="K45" s="23">
        <v>0</v>
      </c>
    </row>
    <row r="46" spans="1:11" x14ac:dyDescent="0.2">
      <c r="A46" s="36">
        <v>2.3330000000000002</v>
      </c>
      <c r="B46" s="36">
        <f>RANK(A46,A:A,)</f>
        <v>31</v>
      </c>
      <c r="C46" s="36">
        <f t="shared" si="3"/>
        <v>132.666</v>
      </c>
      <c r="D46" s="36">
        <f t="shared" si="0"/>
        <v>1.7585515505103042E-2</v>
      </c>
      <c r="E46" s="36">
        <f t="shared" si="4"/>
        <v>0.99999999999999933</v>
      </c>
      <c r="F46" s="33">
        <f t="shared" si="1"/>
        <v>-3.3478279128765793</v>
      </c>
      <c r="G46" s="9">
        <f t="shared" si="2"/>
        <v>4.0723784551502552E-4</v>
      </c>
      <c r="H46" s="9"/>
      <c r="I46" s="2"/>
      <c r="J46" s="10"/>
      <c r="K46" s="10"/>
    </row>
    <row r="47" spans="1:11" ht="15" customHeight="1" x14ac:dyDescent="0.2">
      <c r="I47" s="42"/>
      <c r="J47" s="43" t="s">
        <v>55</v>
      </c>
      <c r="K47" s="44"/>
    </row>
    <row r="48" spans="1:11" x14ac:dyDescent="0.2">
      <c r="I48" s="42">
        <v>-3</v>
      </c>
      <c r="J48" s="13" t="s">
        <v>50</v>
      </c>
      <c r="K48" s="13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B64D-1EDD-824C-B584-671FF30E04A7}">
  <sheetPr>
    <tabColor rgb="FFFF0000"/>
  </sheetPr>
  <dimension ref="A2:O61"/>
  <sheetViews>
    <sheetView topLeftCell="E31" workbookViewId="0">
      <selection activeCell="F55" sqref="F55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9.33203125" hidden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45" t="s">
        <v>9</v>
      </c>
      <c r="B2" s="46" t="s">
        <v>12</v>
      </c>
      <c r="C2" s="46" t="s">
        <v>46</v>
      </c>
      <c r="D2" s="46" t="s">
        <v>47</v>
      </c>
      <c r="E2" s="46" t="s">
        <v>49</v>
      </c>
      <c r="F2" s="46" t="s">
        <v>39</v>
      </c>
      <c r="G2" s="47" t="s">
        <v>54</v>
      </c>
      <c r="H2" s="37"/>
      <c r="I2" s="3"/>
      <c r="J2" s="48" t="s">
        <v>48</v>
      </c>
      <c r="K2" s="38">
        <f>SUM(A:A)</f>
        <v>230.18</v>
      </c>
    </row>
    <row r="3" spans="1:15" x14ac:dyDescent="0.2">
      <c r="A3" s="11">
        <v>0.36</v>
      </c>
      <c r="B3" s="11">
        <f>RANK(A3,A:A,)</f>
        <v>21</v>
      </c>
      <c r="C3" s="11">
        <f>SUM(A3)</f>
        <v>0.36</v>
      </c>
      <c r="D3" s="11">
        <f>A3/$K$2</f>
        <v>1.563993396472326E-3</v>
      </c>
      <c r="E3" s="11">
        <f>D3</f>
        <v>1.563993396472326E-3</v>
      </c>
      <c r="F3" s="11">
        <f>STANDARDIZE(A4,$K$5,$K$11)</f>
        <v>0.20457367266621784</v>
      </c>
      <c r="G3" s="33">
        <f>_xlfn.NORM.S.DIST(F3,C3)</f>
        <v>0.58104738673612244</v>
      </c>
      <c r="H3" s="9"/>
      <c r="I3" s="2"/>
      <c r="J3" s="48" t="s">
        <v>13</v>
      </c>
      <c r="K3" s="38">
        <f>MIN(A:A)</f>
        <v>0.01</v>
      </c>
      <c r="M3" s="48" t="s">
        <v>33</v>
      </c>
      <c r="N3" s="48" t="s">
        <v>23</v>
      </c>
      <c r="O3" s="48" t="s">
        <v>34</v>
      </c>
    </row>
    <row r="4" spans="1:15" x14ac:dyDescent="0.2">
      <c r="A4" s="11">
        <v>7.99</v>
      </c>
      <c r="B4" s="11">
        <f>RANK(A4,A:A,)</f>
        <v>6</v>
      </c>
      <c r="C4" s="11">
        <f>SUM(C3+A4)</f>
        <v>8.35</v>
      </c>
      <c r="D4" s="11">
        <f t="shared" ref="D4:D46" si="0">A4/$K$2</f>
        <v>3.4711964549483013E-2</v>
      </c>
      <c r="E4" s="11">
        <f>SUM(E3+D4)</f>
        <v>3.6275957945955339E-2</v>
      </c>
      <c r="F4" s="11">
        <f t="shared" ref="F4:F46" si="1">STANDARDIZE(A5,$K$5,$K$11)</f>
        <v>-0.38497873051917514</v>
      </c>
      <c r="G4" s="33">
        <f t="shared" ref="G4:G46" si="2">_xlfn.NORM.S.DIST(F4,C4)</f>
        <v>0.35012658696452981</v>
      </c>
      <c r="H4" s="9"/>
      <c r="I4" s="2"/>
      <c r="J4" s="48" t="s">
        <v>14</v>
      </c>
      <c r="K4" s="38">
        <f>MAX(A:A)</f>
        <v>71.680000000000007</v>
      </c>
      <c r="M4" s="7">
        <v>0</v>
      </c>
      <c r="N4" s="7">
        <f>K3</f>
        <v>0.01</v>
      </c>
      <c r="O4" s="7" t="s">
        <v>35</v>
      </c>
    </row>
    <row r="5" spans="1:15" x14ac:dyDescent="0.2">
      <c r="A5" s="11">
        <v>0.04</v>
      </c>
      <c r="B5" s="11">
        <f>RANK(A5,A:A,)</f>
        <v>32</v>
      </c>
      <c r="C5" s="11">
        <f t="shared" ref="C5:C46" si="3">SUM(C4+A5)</f>
        <v>8.3899999999999988</v>
      </c>
      <c r="D5" s="11">
        <f t="shared" si="0"/>
        <v>1.7377704405248067E-4</v>
      </c>
      <c r="E5" s="11">
        <f t="shared" ref="E5:E46" si="4">SUM(E4+D5)</f>
        <v>3.6449734990007823E-2</v>
      </c>
      <c r="F5" s="11">
        <f t="shared" si="1"/>
        <v>1.4148246437335905</v>
      </c>
      <c r="G5" s="33">
        <f t="shared" si="2"/>
        <v>0.92144004165591753</v>
      </c>
      <c r="H5" s="9"/>
      <c r="I5" s="2"/>
      <c r="J5" s="48" t="s">
        <v>15</v>
      </c>
      <c r="K5" s="38">
        <f>AVERAGE(A:A)</f>
        <v>5.2313636363636364</v>
      </c>
      <c r="M5" s="7">
        <v>1</v>
      </c>
      <c r="N5" s="7">
        <f>_xlfn.QUARTILE.EXC(A:A,M5)</f>
        <v>0.03</v>
      </c>
      <c r="O5" s="7" t="s">
        <v>36</v>
      </c>
    </row>
    <row r="6" spans="1:15" x14ac:dyDescent="0.2">
      <c r="A6" s="11">
        <v>24.31</v>
      </c>
      <c r="B6" s="11">
        <f>RANK(A6,A:A,)</f>
        <v>3</v>
      </c>
      <c r="C6" s="11">
        <f t="shared" si="3"/>
        <v>32.699999999999996</v>
      </c>
      <c r="D6" s="11">
        <f t="shared" si="0"/>
        <v>0.10561299852289512</v>
      </c>
      <c r="E6" s="11">
        <f t="shared" si="4"/>
        <v>0.14206273351290294</v>
      </c>
      <c r="F6" s="11">
        <f t="shared" si="1"/>
        <v>-0.33974263417413236</v>
      </c>
      <c r="G6" s="33">
        <f t="shared" si="2"/>
        <v>0.36702517600057921</v>
      </c>
      <c r="H6" s="9"/>
      <c r="I6" s="2"/>
      <c r="J6" s="48" t="s">
        <v>16</v>
      </c>
      <c r="K6" s="38">
        <f>MEDIAN(A:A)</f>
        <v>0.22499999999999998</v>
      </c>
      <c r="M6" s="7">
        <v>2</v>
      </c>
      <c r="N6" s="7">
        <f>_xlfn.QUARTILE.EXC(A:A,M6)</f>
        <v>0.22499999999999998</v>
      </c>
      <c r="O6" s="7" t="s">
        <v>32</v>
      </c>
    </row>
    <row r="7" spans="1:15" x14ac:dyDescent="0.2">
      <c r="A7" s="11">
        <v>0.65</v>
      </c>
      <c r="B7" s="11">
        <f>RANK(A7,A:A,)</f>
        <v>20</v>
      </c>
      <c r="C7" s="11">
        <f t="shared" si="3"/>
        <v>33.349999999999994</v>
      </c>
      <c r="D7" s="11">
        <f t="shared" si="0"/>
        <v>2.8238769658528108E-3</v>
      </c>
      <c r="E7" s="11">
        <f t="shared" si="4"/>
        <v>0.14488661047875576</v>
      </c>
      <c r="F7" s="11">
        <f t="shared" si="1"/>
        <v>-0.38275400446941887</v>
      </c>
      <c r="G7" s="33">
        <f t="shared" si="2"/>
        <v>0.35095108409381282</v>
      </c>
      <c r="H7" s="9"/>
      <c r="I7" s="2"/>
      <c r="J7" s="48" t="s">
        <v>17</v>
      </c>
      <c r="K7" s="38">
        <f>-MODE(A:A)</f>
        <v>-0.03</v>
      </c>
      <c r="M7" s="7">
        <v>3</v>
      </c>
      <c r="N7" s="7">
        <f>_xlfn.QUARTILE.EXC(A:A,M7)</f>
        <v>4.7524999999999995</v>
      </c>
      <c r="O7" s="7" t="s">
        <v>37</v>
      </c>
    </row>
    <row r="8" spans="1:15" x14ac:dyDescent="0.2">
      <c r="A8" s="11">
        <v>7.0000000000000007E-2</v>
      </c>
      <c r="B8" s="11">
        <f>RANK(A8,A:A,)</f>
        <v>26</v>
      </c>
      <c r="C8" s="11">
        <f t="shared" si="3"/>
        <v>33.419999999999995</v>
      </c>
      <c r="D8" s="11">
        <f t="shared" si="0"/>
        <v>3.0410982709184119E-4</v>
      </c>
      <c r="E8" s="11">
        <f t="shared" si="4"/>
        <v>0.14519072030584759</v>
      </c>
      <c r="F8" s="11">
        <f t="shared" si="1"/>
        <v>-0.30118071597835827</v>
      </c>
      <c r="G8" s="33">
        <f t="shared" si="2"/>
        <v>0.38163834697192095</v>
      </c>
      <c r="H8" s="9"/>
      <c r="I8" s="2"/>
      <c r="J8" s="48" t="s">
        <v>18</v>
      </c>
      <c r="K8" s="38">
        <f>K4-K3</f>
        <v>71.67</v>
      </c>
      <c r="M8" s="7">
        <v>4</v>
      </c>
      <c r="N8" s="7">
        <f>K4</f>
        <v>71.680000000000007</v>
      </c>
      <c r="O8" s="7" t="s">
        <v>38</v>
      </c>
    </row>
    <row r="9" spans="1:15" x14ac:dyDescent="0.2">
      <c r="A9" s="11">
        <v>1.17</v>
      </c>
      <c r="B9" s="11">
        <f>RANK(A9,A:A,)</f>
        <v>14</v>
      </c>
      <c r="C9" s="11">
        <f t="shared" si="3"/>
        <v>34.589999999999996</v>
      </c>
      <c r="D9" s="11">
        <f t="shared" si="0"/>
        <v>5.0829785385350587E-3</v>
      </c>
      <c r="E9" s="11">
        <f t="shared" si="4"/>
        <v>0.15027369884438266</v>
      </c>
      <c r="F9" s="11">
        <f t="shared" si="1"/>
        <v>0.25203449506101683</v>
      </c>
      <c r="G9" s="33">
        <f t="shared" si="2"/>
        <v>0.59949279948759582</v>
      </c>
      <c r="H9" s="9"/>
      <c r="I9" s="2"/>
      <c r="J9" s="48" t="s">
        <v>19</v>
      </c>
      <c r="K9" s="38">
        <f>(K3+K4)/2</f>
        <v>35.845000000000006</v>
      </c>
    </row>
    <row r="10" spans="1:15" ht="17" customHeight="1" x14ac:dyDescent="0.2">
      <c r="A10" s="11">
        <v>8.6300000000000008</v>
      </c>
      <c r="B10" s="11">
        <f>RANK(A10,A:A,)</f>
        <v>5</v>
      </c>
      <c r="C10" s="11">
        <f t="shared" si="3"/>
        <v>43.22</v>
      </c>
      <c r="D10" s="11">
        <f t="shared" si="0"/>
        <v>3.7492397254322705E-2</v>
      </c>
      <c r="E10" s="11">
        <f t="shared" si="4"/>
        <v>0.18776609609870537</v>
      </c>
      <c r="F10" s="11">
        <f t="shared" si="1"/>
        <v>-0.30192229132827697</v>
      </c>
      <c r="G10" s="33">
        <f t="shared" si="2"/>
        <v>0.38135565112723141</v>
      </c>
      <c r="H10" s="9"/>
      <c r="I10" s="2"/>
      <c r="J10" s="48" t="s">
        <v>20</v>
      </c>
      <c r="K10" s="38">
        <f>VAR(A:A)</f>
        <v>181.84000274841429</v>
      </c>
      <c r="M10" s="56" t="s">
        <v>43</v>
      </c>
      <c r="N10" s="56"/>
      <c r="O10" s="56"/>
    </row>
    <row r="11" spans="1:15" x14ac:dyDescent="0.2">
      <c r="A11" s="11">
        <v>1.1599999999999999</v>
      </c>
      <c r="B11" s="11">
        <f>RANK(A11,A:A,)</f>
        <v>15</v>
      </c>
      <c r="C11" s="11">
        <f t="shared" si="3"/>
        <v>44.379999999999995</v>
      </c>
      <c r="D11" s="11">
        <f t="shared" si="0"/>
        <v>5.0395342775219386E-3</v>
      </c>
      <c r="E11" s="11">
        <f t="shared" si="4"/>
        <v>0.1928056303762273</v>
      </c>
      <c r="F11" s="11">
        <f t="shared" si="1"/>
        <v>-0.38646188121901259</v>
      </c>
      <c r="G11" s="33">
        <f t="shared" si="2"/>
        <v>0.34957731413967613</v>
      </c>
      <c r="H11" s="9"/>
      <c r="I11" s="2"/>
      <c r="J11" s="48" t="s">
        <v>11</v>
      </c>
      <c r="K11" s="38">
        <f>STDEV(A:A)</f>
        <v>13.484806366737873</v>
      </c>
      <c r="M11" s="48" t="s">
        <v>21</v>
      </c>
      <c r="N11" s="48" t="s">
        <v>22</v>
      </c>
      <c r="O11" s="48" t="s">
        <v>23</v>
      </c>
    </row>
    <row r="12" spans="1:15" x14ac:dyDescent="0.2">
      <c r="A12" s="11">
        <v>0.02</v>
      </c>
      <c r="B12" s="11">
        <f>RANK(A12,A:A,)</f>
        <v>39</v>
      </c>
      <c r="C12" s="11">
        <f t="shared" si="3"/>
        <v>44.4</v>
      </c>
      <c r="D12" s="11">
        <f t="shared" si="0"/>
        <v>8.6888522026240335E-5</v>
      </c>
      <c r="E12" s="11">
        <f t="shared" si="4"/>
        <v>0.19289251889825354</v>
      </c>
      <c r="F12" s="11">
        <f t="shared" si="1"/>
        <v>-0.32046167507624529</v>
      </c>
      <c r="G12" s="33">
        <f t="shared" si="2"/>
        <v>0.37430918926128387</v>
      </c>
      <c r="H12" s="9"/>
      <c r="I12" s="2"/>
      <c r="J12" s="48" t="s">
        <v>40</v>
      </c>
      <c r="K12" s="38">
        <f>(K11*K5)*100</f>
        <v>7054.3925670357357</v>
      </c>
      <c r="M12" s="7">
        <v>0.9</v>
      </c>
      <c r="N12" s="7" t="s">
        <v>24</v>
      </c>
      <c r="O12" s="8">
        <f>PERCENTILE(A:A,M12)</f>
        <v>8.4380000000000024</v>
      </c>
    </row>
    <row r="13" spans="1:15" x14ac:dyDescent="0.2">
      <c r="A13" s="11">
        <v>0.91</v>
      </c>
      <c r="B13" s="11">
        <f>RANK(A13,A:A,)</f>
        <v>18</v>
      </c>
      <c r="C13" s="11">
        <f t="shared" si="3"/>
        <v>45.309999999999995</v>
      </c>
      <c r="D13" s="11">
        <f t="shared" si="0"/>
        <v>3.9534277521939354E-3</v>
      </c>
      <c r="E13" s="11">
        <f t="shared" si="4"/>
        <v>0.19684594665044747</v>
      </c>
      <c r="F13" s="11">
        <f t="shared" si="1"/>
        <v>-0.38349557981933768</v>
      </c>
      <c r="G13" s="33">
        <f t="shared" si="2"/>
        <v>0.3506761735034869</v>
      </c>
      <c r="H13" s="9"/>
      <c r="I13" s="2"/>
      <c r="J13" s="48" t="s">
        <v>41</v>
      </c>
      <c r="K13" s="39">
        <f>SKEW(A:A)</f>
        <v>3.832875518079728</v>
      </c>
      <c r="L13" s="5"/>
      <c r="M13" s="7">
        <v>0.8</v>
      </c>
      <c r="N13" s="7" t="s">
        <v>31</v>
      </c>
      <c r="O13" s="8">
        <f>PERCENTILE(A:A,M13)</f>
        <v>6.04</v>
      </c>
    </row>
    <row r="14" spans="1:15" x14ac:dyDescent="0.2">
      <c r="A14" s="11">
        <v>0.06</v>
      </c>
      <c r="B14" s="11">
        <f>RANK(A14,A:A,)</f>
        <v>27</v>
      </c>
      <c r="C14" s="11">
        <f t="shared" si="3"/>
        <v>45.37</v>
      </c>
      <c r="D14" s="11">
        <f t="shared" si="0"/>
        <v>2.6066556607872099E-4</v>
      </c>
      <c r="E14" s="11">
        <f t="shared" si="4"/>
        <v>0.1971066122165262</v>
      </c>
      <c r="F14" s="11">
        <f t="shared" si="1"/>
        <v>-0.376821401670069</v>
      </c>
      <c r="G14" s="33">
        <f t="shared" si="2"/>
        <v>0.35315316746569292</v>
      </c>
      <c r="H14" s="9"/>
      <c r="I14" s="2"/>
      <c r="J14" s="48" t="s">
        <v>42</v>
      </c>
      <c r="K14" s="38">
        <f>KURT(A:A)</f>
        <v>15.699312691543421</v>
      </c>
      <c r="L14" s="6"/>
      <c r="M14" s="7">
        <v>0.7</v>
      </c>
      <c r="N14" s="7" t="s">
        <v>25</v>
      </c>
      <c r="O14" s="8">
        <f>PERCENTILE(A:A,M14)</f>
        <v>1.2959999999999972</v>
      </c>
    </row>
    <row r="15" spans="1:15" ht="18" customHeight="1" x14ac:dyDescent="0.2">
      <c r="A15" s="11">
        <v>0.15</v>
      </c>
      <c r="B15" s="11">
        <f>RANK(A15,A:A,)</f>
        <v>24</v>
      </c>
      <c r="C15" s="11">
        <f t="shared" si="3"/>
        <v>45.519999999999996</v>
      </c>
      <c r="D15" s="11">
        <f t="shared" si="0"/>
        <v>6.5166391519680248E-4</v>
      </c>
      <c r="E15" s="11">
        <f t="shared" si="4"/>
        <v>0.197758276131723</v>
      </c>
      <c r="F15" s="11">
        <f t="shared" si="1"/>
        <v>1.3354760812922859</v>
      </c>
      <c r="G15" s="33">
        <f t="shared" si="2"/>
        <v>0.90913971071579591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0.90600000000000003</v>
      </c>
    </row>
    <row r="16" spans="1:15" ht="23" customHeight="1" x14ac:dyDescent="0.2">
      <c r="A16" s="11">
        <v>23.24</v>
      </c>
      <c r="B16" s="11">
        <f>RANK(A16,A:A,)</f>
        <v>4</v>
      </c>
      <c r="C16" s="11">
        <f t="shared" si="3"/>
        <v>68.759999999999991</v>
      </c>
      <c r="D16" s="11">
        <f t="shared" si="0"/>
        <v>0.10096446259449125</v>
      </c>
      <c r="E16" s="11">
        <f t="shared" si="4"/>
        <v>0.29872273872621424</v>
      </c>
      <c r="F16" s="11">
        <f t="shared" si="1"/>
        <v>-0.38423715516925638</v>
      </c>
      <c r="G16" s="33">
        <f t="shared" si="2"/>
        <v>0.35040134108410304</v>
      </c>
      <c r="H16" s="9"/>
      <c r="I16" s="2" t="s">
        <v>56</v>
      </c>
      <c r="J16" s="49" t="s">
        <v>83</v>
      </c>
      <c r="K16" s="50"/>
      <c r="L16" s="6"/>
      <c r="M16" s="7">
        <v>0.5</v>
      </c>
      <c r="N16" s="7" t="s">
        <v>32</v>
      </c>
      <c r="O16" s="8">
        <f>PERCENTILE(A:A,M16)</f>
        <v>0.22499999999999998</v>
      </c>
    </row>
    <row r="17" spans="1:15" x14ac:dyDescent="0.2">
      <c r="A17" s="11">
        <v>0.05</v>
      </c>
      <c r="B17" s="11">
        <f>RANK(A17,A:A,)</f>
        <v>28</v>
      </c>
      <c r="C17" s="11">
        <f t="shared" si="3"/>
        <v>68.809999999999988</v>
      </c>
      <c r="D17" s="11">
        <f t="shared" si="0"/>
        <v>2.1722130506560085E-4</v>
      </c>
      <c r="E17" s="11">
        <f t="shared" si="4"/>
        <v>0.29893996003127982</v>
      </c>
      <c r="F17" s="11">
        <f t="shared" si="1"/>
        <v>8.7977802876722123E-3</v>
      </c>
      <c r="G17" s="33">
        <f t="shared" si="2"/>
        <v>0.50350976125390745</v>
      </c>
      <c r="H17" s="9"/>
      <c r="I17" s="2">
        <v>0</v>
      </c>
      <c r="J17" s="48" t="s">
        <v>50</v>
      </c>
      <c r="K17" s="48" t="s">
        <v>45</v>
      </c>
      <c r="L17" s="6"/>
      <c r="M17" s="7">
        <v>0.4</v>
      </c>
      <c r="N17" s="7" t="s">
        <v>27</v>
      </c>
      <c r="O17" s="8">
        <f>PERCENTILE(A:A,M17)</f>
        <v>6.1999999999999993E-2</v>
      </c>
    </row>
    <row r="18" spans="1:15" x14ac:dyDescent="0.2">
      <c r="A18" s="11">
        <v>5.35</v>
      </c>
      <c r="B18" s="11">
        <f>RANK(A18,A:A,)</f>
        <v>11</v>
      </c>
      <c r="C18" s="11">
        <f t="shared" si="3"/>
        <v>74.159999999999982</v>
      </c>
      <c r="D18" s="11">
        <f t="shared" si="0"/>
        <v>2.3242679642019287E-2</v>
      </c>
      <c r="E18" s="11">
        <f t="shared" si="4"/>
        <v>0.32218263967329908</v>
      </c>
      <c r="F18" s="11">
        <f t="shared" si="1"/>
        <v>-0.38572030586909384</v>
      </c>
      <c r="G18" s="33">
        <f t="shared" si="2"/>
        <v>0.34985191127351323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4.9000000000000002E-2</v>
      </c>
    </row>
    <row r="19" spans="1:15" x14ac:dyDescent="0.2">
      <c r="A19" s="11">
        <v>0.03</v>
      </c>
      <c r="B19" s="11">
        <f>RANK(A19,A:A,)</f>
        <v>33</v>
      </c>
      <c r="C19" s="11">
        <f t="shared" si="3"/>
        <v>74.189999999999984</v>
      </c>
      <c r="D19" s="11">
        <f t="shared" si="0"/>
        <v>1.303327830393605E-4</v>
      </c>
      <c r="E19" s="11">
        <f t="shared" si="4"/>
        <v>0.32231297245633844</v>
      </c>
      <c r="F19" s="11">
        <f t="shared" si="1"/>
        <v>-0.38720345656893135</v>
      </c>
      <c r="G19" s="33">
        <f t="shared" si="2"/>
        <v>0.34930279569151823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0.03</v>
      </c>
    </row>
    <row r="20" spans="1:15" x14ac:dyDescent="0.2">
      <c r="A20" s="11">
        <v>0.01</v>
      </c>
      <c r="B20" s="11">
        <f>RANK(A20,A:A,)</f>
        <v>41</v>
      </c>
      <c r="C20" s="11">
        <f t="shared" si="3"/>
        <v>74.199999999999989</v>
      </c>
      <c r="D20" s="11">
        <f t="shared" si="0"/>
        <v>4.3444261013120168E-5</v>
      </c>
      <c r="E20" s="11">
        <f t="shared" si="4"/>
        <v>0.32235641671735155</v>
      </c>
      <c r="F20" s="11">
        <f t="shared" si="1"/>
        <v>-0.38423715516925638</v>
      </c>
      <c r="G20" s="33">
        <f t="shared" si="2"/>
        <v>0.35040134108410304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0.02</v>
      </c>
    </row>
    <row r="21" spans="1:15" x14ac:dyDescent="0.2">
      <c r="A21" s="11">
        <v>0.05</v>
      </c>
      <c r="B21" s="11">
        <f>RANK(A21,A:A,)</f>
        <v>28</v>
      </c>
      <c r="C21" s="11">
        <f t="shared" si="3"/>
        <v>74.249999999999986</v>
      </c>
      <c r="D21" s="11">
        <f t="shared" si="0"/>
        <v>2.1722130506560085E-4</v>
      </c>
      <c r="E21" s="11">
        <f t="shared" si="4"/>
        <v>0.32257363802241712</v>
      </c>
      <c r="F21" s="11">
        <f t="shared" si="1"/>
        <v>-0.38423715516925638</v>
      </c>
      <c r="G21" s="33">
        <f t="shared" si="2"/>
        <v>0.35040134108410304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11">
        <v>0.05</v>
      </c>
      <c r="B22" s="11">
        <f>RANK(A22,A:A,)</f>
        <v>28</v>
      </c>
      <c r="C22" s="11">
        <f t="shared" si="3"/>
        <v>74.299999999999983</v>
      </c>
      <c r="D22" s="11">
        <f t="shared" si="0"/>
        <v>2.1722130506560085E-4</v>
      </c>
      <c r="E22" s="11">
        <f t="shared" si="4"/>
        <v>0.32279085932748269</v>
      </c>
      <c r="F22" s="11">
        <f t="shared" si="1"/>
        <v>-0.20774222188859787</v>
      </c>
      <c r="G22" s="33">
        <f t="shared" si="2"/>
        <v>0.41771512424570539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11">
        <v>2.4300000000000002</v>
      </c>
      <c r="B23" s="11">
        <f>RANK(A23,A:A,)</f>
        <v>13</v>
      </c>
      <c r="C23" s="11">
        <f t="shared" si="3"/>
        <v>76.72999999999999</v>
      </c>
      <c r="D23" s="11">
        <f t="shared" si="0"/>
        <v>1.0556955426188201E-2</v>
      </c>
      <c r="E23" s="11">
        <f t="shared" si="4"/>
        <v>0.33334781475367087</v>
      </c>
      <c r="F23" s="11">
        <f t="shared" si="1"/>
        <v>-0.38572030586909384</v>
      </c>
      <c r="G23" s="33">
        <f t="shared" si="2"/>
        <v>0.34985191127351323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11">
        <v>0.03</v>
      </c>
      <c r="B24" s="11">
        <f>RANK(A24,A:A,)</f>
        <v>33</v>
      </c>
      <c r="C24" s="11">
        <f t="shared" si="3"/>
        <v>76.759999999999991</v>
      </c>
      <c r="D24" s="11">
        <f t="shared" si="0"/>
        <v>1.303327830393605E-4</v>
      </c>
      <c r="E24" s="11">
        <f t="shared" si="4"/>
        <v>0.33347814753671023</v>
      </c>
      <c r="F24" s="11">
        <f t="shared" si="1"/>
        <v>3.2398415798835929</v>
      </c>
      <c r="G24" s="33">
        <f t="shared" si="2"/>
        <v>0.99940201937292794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11">
        <v>48.92</v>
      </c>
      <c r="B25" s="11">
        <f>RANK(A25,A:A,)</f>
        <v>2</v>
      </c>
      <c r="C25" s="11">
        <f t="shared" si="3"/>
        <v>125.67999999999999</v>
      </c>
      <c r="D25" s="11">
        <f t="shared" si="0"/>
        <v>0.21252932487618387</v>
      </c>
      <c r="E25" s="11">
        <f t="shared" si="4"/>
        <v>0.54600747241289405</v>
      </c>
      <c r="F25" s="11">
        <f t="shared" si="1"/>
        <v>-0.38572030586909384</v>
      </c>
      <c r="G25" s="33">
        <f t="shared" si="2"/>
        <v>0.34985191127351323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11">
        <v>0.03</v>
      </c>
      <c r="B26" s="11">
        <f>RANK(A26,A:A,)</f>
        <v>33</v>
      </c>
      <c r="C26" s="11">
        <f t="shared" si="3"/>
        <v>125.71</v>
      </c>
      <c r="D26" s="11">
        <f t="shared" si="0"/>
        <v>1.303327830393605E-4</v>
      </c>
      <c r="E26" s="11">
        <f t="shared" si="4"/>
        <v>0.54613780519593336</v>
      </c>
      <c r="F26" s="11">
        <f t="shared" si="1"/>
        <v>0.13709031582361308</v>
      </c>
      <c r="G26" s="33">
        <f t="shared" si="2"/>
        <v>0.55452029647459822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11">
        <v>7.08</v>
      </c>
      <c r="B27" s="11">
        <f>RANK(A27,A:A,)</f>
        <v>7</v>
      </c>
      <c r="C27" s="11">
        <f t="shared" si="3"/>
        <v>132.79</v>
      </c>
      <c r="D27" s="11">
        <f t="shared" si="0"/>
        <v>3.0758536797289078E-2</v>
      </c>
      <c r="E27" s="11">
        <f t="shared" si="4"/>
        <v>0.57689634199322248</v>
      </c>
      <c r="F27" s="11">
        <f t="shared" si="1"/>
        <v>-0.3219448257760828</v>
      </c>
      <c r="G27" s="33">
        <f t="shared" si="2"/>
        <v>0.37374724673640758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11">
        <v>0.89</v>
      </c>
      <c r="B28" s="11">
        <f>RANK(A28,A:A,)</f>
        <v>19</v>
      </c>
      <c r="C28" s="11">
        <f t="shared" si="3"/>
        <v>133.67999999999998</v>
      </c>
      <c r="D28" s="11">
        <f t="shared" si="0"/>
        <v>3.8665392301676948E-3</v>
      </c>
      <c r="E28" s="11">
        <f t="shared" si="4"/>
        <v>0.58076288122339015</v>
      </c>
      <c r="F28" s="11">
        <f t="shared" si="1"/>
        <v>-0.38720345656893135</v>
      </c>
      <c r="G28" s="33">
        <f t="shared" si="2"/>
        <v>0.34930279569151823</v>
      </c>
      <c r="H28" s="9"/>
      <c r="I28" s="2"/>
      <c r="J28" s="22" t="s">
        <v>44</v>
      </c>
      <c r="K28" s="22">
        <v>0</v>
      </c>
    </row>
    <row r="29" spans="1:15" x14ac:dyDescent="0.2">
      <c r="A29" s="11">
        <v>0.01</v>
      </c>
      <c r="B29" s="11">
        <f>RANK(A29,A:A,)</f>
        <v>41</v>
      </c>
      <c r="C29" s="11">
        <f t="shared" si="3"/>
        <v>133.68999999999997</v>
      </c>
      <c r="D29" s="11">
        <f t="shared" si="0"/>
        <v>4.3444261013120168E-5</v>
      </c>
      <c r="E29" s="11">
        <f t="shared" si="4"/>
        <v>0.58080632548440325</v>
      </c>
      <c r="F29" s="11">
        <f t="shared" si="1"/>
        <v>4.9276670762986301</v>
      </c>
      <c r="G29" s="33">
        <f t="shared" si="2"/>
        <v>0.99999958391372268</v>
      </c>
      <c r="H29" s="9"/>
      <c r="I29" s="2"/>
      <c r="J29" s="15"/>
      <c r="K29" s="15"/>
    </row>
    <row r="30" spans="1:15" x14ac:dyDescent="0.2">
      <c r="A30" s="11">
        <v>71.680000000000007</v>
      </c>
      <c r="B30" s="11">
        <f>RANK(A30,A:A,)</f>
        <v>1</v>
      </c>
      <c r="C30" s="11">
        <f t="shared" si="3"/>
        <v>205.36999999999998</v>
      </c>
      <c r="D30" s="11">
        <f t="shared" si="0"/>
        <v>0.31140846294204538</v>
      </c>
      <c r="E30" s="11">
        <f t="shared" si="4"/>
        <v>0.89221478842644864</v>
      </c>
      <c r="F30" s="11">
        <f t="shared" si="1"/>
        <v>0.12967456232442579</v>
      </c>
      <c r="G30" s="33">
        <f t="shared" si="2"/>
        <v>0.55158804553368568</v>
      </c>
      <c r="H30" s="9"/>
      <c r="I30" s="2"/>
      <c r="J30" s="15"/>
      <c r="K30" s="15"/>
    </row>
    <row r="31" spans="1:15" x14ac:dyDescent="0.2">
      <c r="A31" s="11">
        <v>6.98</v>
      </c>
      <c r="B31" s="11">
        <f>RANK(A31,A:A,)</f>
        <v>8</v>
      </c>
      <c r="C31" s="11">
        <f t="shared" si="3"/>
        <v>212.34999999999997</v>
      </c>
      <c r="D31" s="11">
        <f t="shared" si="0"/>
        <v>3.0324094187157879E-2</v>
      </c>
      <c r="E31" s="11">
        <f t="shared" si="4"/>
        <v>0.9225388826136065</v>
      </c>
      <c r="F31" s="11">
        <f t="shared" si="1"/>
        <v>-0.16843872834290502</v>
      </c>
      <c r="G31" s="33">
        <f t="shared" si="2"/>
        <v>0.43311907125765825</v>
      </c>
      <c r="H31" s="9"/>
      <c r="I31" s="2"/>
      <c r="J31" s="15"/>
      <c r="K31" s="15"/>
    </row>
    <row r="32" spans="1:15" x14ac:dyDescent="0.2">
      <c r="A32" s="11">
        <v>2.96</v>
      </c>
      <c r="B32" s="11">
        <f>RANK(A32,A:A,)</f>
        <v>12</v>
      </c>
      <c r="C32" s="11">
        <f t="shared" si="3"/>
        <v>215.30999999999997</v>
      </c>
      <c r="D32" s="11">
        <f t="shared" si="0"/>
        <v>1.2859501259883568E-2</v>
      </c>
      <c r="E32" s="11">
        <f t="shared" si="4"/>
        <v>0.93539838387349006</v>
      </c>
      <c r="F32" s="11">
        <f t="shared" si="1"/>
        <v>-0.38572030586909384</v>
      </c>
      <c r="G32" s="33">
        <f t="shared" si="2"/>
        <v>0.34985191127351323</v>
      </c>
      <c r="H32" s="9"/>
      <c r="I32" s="2"/>
      <c r="J32" s="15"/>
      <c r="K32" s="15"/>
    </row>
    <row r="33" spans="1:11" ht="37" customHeight="1" x14ac:dyDescent="0.2">
      <c r="A33" s="11">
        <v>0.03</v>
      </c>
      <c r="B33" s="11">
        <f>RANK(A33,A:A,)</f>
        <v>33</v>
      </c>
      <c r="C33" s="11">
        <f t="shared" si="3"/>
        <v>215.33999999999997</v>
      </c>
      <c r="D33" s="11">
        <f t="shared" si="0"/>
        <v>1.303327830393605E-4</v>
      </c>
      <c r="E33" s="11">
        <f t="shared" si="4"/>
        <v>0.93552871665652937</v>
      </c>
      <c r="F33" s="11">
        <f t="shared" si="1"/>
        <v>-0.38720345656893135</v>
      </c>
      <c r="G33" s="33">
        <f t="shared" si="2"/>
        <v>0.34930279569151823</v>
      </c>
      <c r="H33" s="9"/>
      <c r="I33" s="2">
        <f>C46/10</f>
        <v>23.018000000000001</v>
      </c>
      <c r="J33" s="51" t="s">
        <v>84</v>
      </c>
      <c r="K33" s="52"/>
    </row>
    <row r="34" spans="1:11" x14ac:dyDescent="0.2">
      <c r="A34" s="11">
        <v>0.01</v>
      </c>
      <c r="B34" s="11">
        <f>RANK(A34,A:A,)</f>
        <v>41</v>
      </c>
      <c r="C34" s="11">
        <f t="shared" si="3"/>
        <v>215.34999999999997</v>
      </c>
      <c r="D34" s="11">
        <f t="shared" si="0"/>
        <v>4.3444261013120168E-5</v>
      </c>
      <c r="E34" s="11">
        <f t="shared" si="4"/>
        <v>0.93557216091754247</v>
      </c>
      <c r="F34" s="11">
        <f t="shared" si="1"/>
        <v>5.4033876632714965E-2</v>
      </c>
      <c r="G34" s="33">
        <f t="shared" si="2"/>
        <v>0.52154591299689979</v>
      </c>
      <c r="H34" s="9"/>
      <c r="I34" s="2">
        <v>0</v>
      </c>
      <c r="J34" s="48" t="s">
        <v>50</v>
      </c>
      <c r="K34" s="53" t="s">
        <v>45</v>
      </c>
    </row>
    <row r="35" spans="1:11" x14ac:dyDescent="0.2">
      <c r="A35" s="11">
        <v>5.96</v>
      </c>
      <c r="B35" s="11">
        <f>RANK(A35,A:A,)</f>
        <v>10</v>
      </c>
      <c r="C35" s="11">
        <f t="shared" si="3"/>
        <v>221.30999999999997</v>
      </c>
      <c r="D35" s="11">
        <f t="shared" si="0"/>
        <v>2.5892779563819617E-2</v>
      </c>
      <c r="E35" s="11">
        <f t="shared" si="4"/>
        <v>0.96146494048136211</v>
      </c>
      <c r="F35" s="11">
        <f t="shared" si="1"/>
        <v>6.8865383631089641E-2</v>
      </c>
      <c r="G35" s="33">
        <f t="shared" si="2"/>
        <v>0.52745161353040892</v>
      </c>
      <c r="H35" s="9"/>
      <c r="I35" s="2">
        <f>I34+$I$33</f>
        <v>23.018000000000001</v>
      </c>
      <c r="J35" s="28">
        <v>13.5</v>
      </c>
      <c r="K35" s="18">
        <v>5</v>
      </c>
    </row>
    <row r="36" spans="1:11" x14ac:dyDescent="0.2">
      <c r="A36" s="11">
        <v>6.16</v>
      </c>
      <c r="B36" s="11">
        <f>RANK(A36,A:A,)</f>
        <v>9</v>
      </c>
      <c r="C36" s="11">
        <f t="shared" si="3"/>
        <v>227.46999999999997</v>
      </c>
      <c r="D36" s="11">
        <f t="shared" si="0"/>
        <v>2.6761664784082023E-2</v>
      </c>
      <c r="E36" s="11">
        <f t="shared" si="4"/>
        <v>0.98822660526544415</v>
      </c>
      <c r="F36" s="11">
        <f t="shared" si="1"/>
        <v>-0.31675379832665168</v>
      </c>
      <c r="G36" s="33">
        <f t="shared" si="2"/>
        <v>0.37571521192880891</v>
      </c>
      <c r="H36" s="9"/>
      <c r="I36" s="2">
        <f t="shared" ref="I36:I44" si="5">I35+$I$33</f>
        <v>46.036000000000001</v>
      </c>
      <c r="J36" s="28">
        <v>27</v>
      </c>
      <c r="K36" s="18">
        <v>4</v>
      </c>
    </row>
    <row r="37" spans="1:11" x14ac:dyDescent="0.2">
      <c r="A37" s="11">
        <v>0.96</v>
      </c>
      <c r="B37" s="11">
        <f>RANK(A37,A:A,)</f>
        <v>17</v>
      </c>
      <c r="C37" s="11">
        <f t="shared" si="3"/>
        <v>228.42999999999998</v>
      </c>
      <c r="D37" s="11">
        <f t="shared" si="0"/>
        <v>4.1706490572595359E-3</v>
      </c>
      <c r="E37" s="11">
        <f t="shared" si="4"/>
        <v>0.99239725432270365</v>
      </c>
      <c r="F37" s="11">
        <f t="shared" si="1"/>
        <v>-0.38572030586909384</v>
      </c>
      <c r="G37" s="33">
        <f t="shared" si="2"/>
        <v>0.34985191127351323</v>
      </c>
      <c r="H37" s="9"/>
      <c r="I37" s="2">
        <f t="shared" si="5"/>
        <v>69.054000000000002</v>
      </c>
      <c r="J37" s="28">
        <v>40.5</v>
      </c>
      <c r="K37" s="18">
        <v>3</v>
      </c>
    </row>
    <row r="38" spans="1:11" x14ac:dyDescent="0.2">
      <c r="A38" s="11">
        <v>0.03</v>
      </c>
      <c r="B38" s="11">
        <f>RANK(A38,A:A,)</f>
        <v>33</v>
      </c>
      <c r="C38" s="11">
        <f t="shared" si="3"/>
        <v>228.45999999999998</v>
      </c>
      <c r="D38" s="11">
        <f t="shared" si="0"/>
        <v>1.303327830393605E-4</v>
      </c>
      <c r="E38" s="11">
        <f t="shared" si="4"/>
        <v>0.99252758710574296</v>
      </c>
      <c r="F38" s="11">
        <f t="shared" si="1"/>
        <v>-0.38052927841966272</v>
      </c>
      <c r="G38" s="33">
        <f t="shared" si="2"/>
        <v>0.3517762835999162</v>
      </c>
      <c r="H38" s="9"/>
      <c r="I38" s="2">
        <f t="shared" si="5"/>
        <v>92.072000000000003</v>
      </c>
      <c r="J38" s="28">
        <v>54</v>
      </c>
      <c r="K38" s="18">
        <v>4</v>
      </c>
    </row>
    <row r="39" spans="1:11" x14ac:dyDescent="0.2">
      <c r="A39" s="11">
        <v>0.1</v>
      </c>
      <c r="B39" s="11">
        <f>RANK(A39,A:A,)</f>
        <v>25</v>
      </c>
      <c r="C39" s="11">
        <f t="shared" si="3"/>
        <v>228.55999999999997</v>
      </c>
      <c r="D39" s="11">
        <f t="shared" si="0"/>
        <v>4.3444261013120169E-4</v>
      </c>
      <c r="E39" s="11">
        <f t="shared" si="4"/>
        <v>0.99296202971587411</v>
      </c>
      <c r="F39" s="11">
        <f t="shared" si="1"/>
        <v>-0.38423715516925638</v>
      </c>
      <c r="G39" s="33">
        <f t="shared" si="2"/>
        <v>0.35040134108410304</v>
      </c>
      <c r="H39" s="9"/>
      <c r="I39" s="2">
        <f t="shared" si="5"/>
        <v>115.09</v>
      </c>
      <c r="J39" s="28">
        <v>67.5</v>
      </c>
      <c r="K39" s="18">
        <v>4</v>
      </c>
    </row>
    <row r="40" spans="1:11" x14ac:dyDescent="0.2">
      <c r="A40" s="11">
        <v>0.05</v>
      </c>
      <c r="B40" s="11">
        <f>RANK(A40,A:A,)</f>
        <v>28</v>
      </c>
      <c r="C40" s="11">
        <f t="shared" si="3"/>
        <v>228.60999999999999</v>
      </c>
      <c r="D40" s="11">
        <f t="shared" si="0"/>
        <v>2.1722130506560085E-4</v>
      </c>
      <c r="E40" s="11">
        <f t="shared" si="4"/>
        <v>0.99317925102093974</v>
      </c>
      <c r="F40" s="11">
        <f t="shared" si="1"/>
        <v>-0.38720345656893135</v>
      </c>
      <c r="G40" s="33">
        <f t="shared" si="2"/>
        <v>0.34930279569151823</v>
      </c>
      <c r="H40" s="9"/>
      <c r="I40" s="2">
        <f t="shared" si="5"/>
        <v>138.108</v>
      </c>
      <c r="J40" s="28">
        <v>81</v>
      </c>
      <c r="K40" s="18">
        <v>6</v>
      </c>
    </row>
    <row r="41" spans="1:11" x14ac:dyDescent="0.2">
      <c r="A41" s="11">
        <v>0.01</v>
      </c>
      <c r="B41" s="11">
        <f>RANK(A41,A:A,)</f>
        <v>41</v>
      </c>
      <c r="C41" s="11">
        <f t="shared" si="3"/>
        <v>228.61999999999998</v>
      </c>
      <c r="D41" s="11">
        <f t="shared" si="0"/>
        <v>4.3444261013120168E-5</v>
      </c>
      <c r="E41" s="11">
        <f t="shared" si="4"/>
        <v>0.99322269528195284</v>
      </c>
      <c r="F41" s="11">
        <f t="shared" si="1"/>
        <v>-0.38646188121901259</v>
      </c>
      <c r="G41" s="33">
        <f t="shared" si="2"/>
        <v>0.34957731413967613</v>
      </c>
      <c r="H41" s="9"/>
      <c r="I41" s="2">
        <f t="shared" si="5"/>
        <v>161.126</v>
      </c>
      <c r="J41" s="28">
        <v>94.5</v>
      </c>
      <c r="K41" s="18">
        <v>5</v>
      </c>
    </row>
    <row r="42" spans="1:11" x14ac:dyDescent="0.2">
      <c r="A42" s="11">
        <v>0.02</v>
      </c>
      <c r="B42" s="11">
        <f>RANK(A42,A:A,)</f>
        <v>39</v>
      </c>
      <c r="C42" s="11">
        <f t="shared" si="3"/>
        <v>228.64</v>
      </c>
      <c r="D42" s="11">
        <f t="shared" si="0"/>
        <v>8.6888522026240335E-5</v>
      </c>
      <c r="E42" s="11">
        <f t="shared" si="4"/>
        <v>0.99330958380397905</v>
      </c>
      <c r="F42" s="11">
        <f t="shared" si="1"/>
        <v>-0.38572030586909384</v>
      </c>
      <c r="G42" s="33">
        <f t="shared" si="2"/>
        <v>0.34985191127351323</v>
      </c>
      <c r="H42" s="9"/>
      <c r="I42" s="2">
        <f t="shared" si="5"/>
        <v>184.14400000000001</v>
      </c>
      <c r="J42" s="28">
        <v>108</v>
      </c>
      <c r="K42" s="18">
        <v>3</v>
      </c>
    </row>
    <row r="43" spans="1:11" x14ac:dyDescent="0.2">
      <c r="A43" s="11">
        <v>0.03</v>
      </c>
      <c r="B43" s="11">
        <f>RANK(A43,A:A,)</f>
        <v>33</v>
      </c>
      <c r="C43" s="11">
        <f t="shared" si="3"/>
        <v>228.67</v>
      </c>
      <c r="D43" s="11">
        <f t="shared" si="0"/>
        <v>1.303327830393605E-4</v>
      </c>
      <c r="E43" s="11">
        <f t="shared" si="4"/>
        <v>0.99343991658701836</v>
      </c>
      <c r="F43" s="11">
        <f t="shared" si="1"/>
        <v>-0.30933804482746435</v>
      </c>
      <c r="G43" s="33">
        <f t="shared" si="2"/>
        <v>0.3785321967880747</v>
      </c>
      <c r="H43" s="9"/>
      <c r="I43" s="2">
        <f t="shared" si="5"/>
        <v>207.16200000000001</v>
      </c>
      <c r="J43" s="28">
        <v>121.5</v>
      </c>
      <c r="K43" s="18">
        <v>4</v>
      </c>
    </row>
    <row r="44" spans="1:11" x14ac:dyDescent="0.2">
      <c r="A44" s="11">
        <v>1.06</v>
      </c>
      <c r="B44" s="11">
        <f>RANK(A44,A:A,)</f>
        <v>16</v>
      </c>
      <c r="C44" s="11">
        <f t="shared" si="3"/>
        <v>229.73</v>
      </c>
      <c r="D44" s="11">
        <f t="shared" si="0"/>
        <v>4.6050916673907377E-3</v>
      </c>
      <c r="E44" s="11">
        <f t="shared" si="4"/>
        <v>0.99804500825440912</v>
      </c>
      <c r="F44" s="11">
        <f t="shared" si="1"/>
        <v>-0.37237194957055664</v>
      </c>
      <c r="G44" s="33">
        <f t="shared" si="2"/>
        <v>0.35480796785000623</v>
      </c>
      <c r="H44" s="9"/>
      <c r="I44" s="2">
        <f t="shared" si="5"/>
        <v>230.18</v>
      </c>
      <c r="J44" s="28">
        <v>135</v>
      </c>
      <c r="K44" s="18">
        <v>5</v>
      </c>
    </row>
    <row r="45" spans="1:11" x14ac:dyDescent="0.2">
      <c r="A45" s="11">
        <v>0.21</v>
      </c>
      <c r="B45" s="11">
        <f>RANK(A45,A:A,)</f>
        <v>23</v>
      </c>
      <c r="C45" s="11">
        <f t="shared" si="3"/>
        <v>229.94</v>
      </c>
      <c r="D45" s="11">
        <f t="shared" si="0"/>
        <v>9.1232948127552347E-4</v>
      </c>
      <c r="E45" s="11">
        <f t="shared" si="4"/>
        <v>0.99895733773568463</v>
      </c>
      <c r="F45" s="11">
        <f t="shared" si="1"/>
        <v>-0.37014722352080043</v>
      </c>
      <c r="G45" s="33">
        <f t="shared" si="2"/>
        <v>0.35563639881823755</v>
      </c>
      <c r="H45" s="9"/>
      <c r="I45" s="2"/>
      <c r="J45" s="22" t="s">
        <v>44</v>
      </c>
      <c r="K45" s="23">
        <v>0</v>
      </c>
    </row>
    <row r="46" spans="1:11" x14ac:dyDescent="0.2">
      <c r="A46" s="36">
        <v>0.24</v>
      </c>
      <c r="B46" s="36">
        <f>RANK(A46,A:A,)</f>
        <v>22</v>
      </c>
      <c r="C46" s="36">
        <f t="shared" si="3"/>
        <v>230.18</v>
      </c>
      <c r="D46" s="36">
        <f t="shared" si="0"/>
        <v>1.042662264314884E-3</v>
      </c>
      <c r="E46" s="36">
        <f t="shared" si="4"/>
        <v>0.99999999999999956</v>
      </c>
      <c r="F46" s="36">
        <f t="shared" si="1"/>
        <v>-0.38794503191885005</v>
      </c>
      <c r="G46" s="34">
        <f t="shared" si="2"/>
        <v>0.349028356057416</v>
      </c>
      <c r="H46" s="9"/>
      <c r="I46" s="2"/>
      <c r="J46" s="10"/>
      <c r="K46" s="10"/>
    </row>
    <row r="47" spans="1:11" ht="15" customHeight="1" x14ac:dyDescent="0.2">
      <c r="I47" s="42"/>
      <c r="J47" s="54" t="s">
        <v>85</v>
      </c>
      <c r="K47" s="55"/>
    </row>
    <row r="48" spans="1:11" x14ac:dyDescent="0.2">
      <c r="I48" s="42">
        <v>-3</v>
      </c>
      <c r="J48" s="48" t="s">
        <v>50</v>
      </c>
      <c r="K48" s="48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2CE4-4E56-8342-8E55-B815D212B144}">
  <sheetPr>
    <tabColor rgb="FFFF0000"/>
  </sheetPr>
  <dimension ref="A2:O61"/>
  <sheetViews>
    <sheetView showFormulas="1" topLeftCell="H36" zoomScale="125" workbookViewId="0">
      <selection activeCell="J17" sqref="J17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9.33203125" bestFit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45" t="s">
        <v>9</v>
      </c>
      <c r="B2" s="46" t="s">
        <v>12</v>
      </c>
      <c r="C2" s="46" t="s">
        <v>46</v>
      </c>
      <c r="D2" s="46" t="s">
        <v>47</v>
      </c>
      <c r="E2" s="46" t="s">
        <v>49</v>
      </c>
      <c r="F2" s="47" t="s">
        <v>39</v>
      </c>
      <c r="G2" s="47" t="s">
        <v>54</v>
      </c>
      <c r="H2" s="37"/>
      <c r="I2" s="3"/>
      <c r="J2" s="48" t="s">
        <v>48</v>
      </c>
      <c r="K2" s="38">
        <f>SUM(A:A)</f>
        <v>230.18</v>
      </c>
    </row>
    <row r="3" spans="1:15" x14ac:dyDescent="0.2">
      <c r="A3" s="11">
        <v>0.36</v>
      </c>
      <c r="B3" s="11">
        <f>RANK(A3,A:A,)</f>
        <v>21</v>
      </c>
      <c r="C3" s="11">
        <f>SUM(A3)</f>
        <v>0.36</v>
      </c>
      <c r="D3" s="11">
        <f>A3/$K$2</f>
        <v>1.563993396472326E-3</v>
      </c>
      <c r="E3" s="11">
        <f>D3</f>
        <v>1.563993396472326E-3</v>
      </c>
      <c r="F3" s="33">
        <f>STANDARDIZE(A4,$K$5,$K$11)</f>
        <v>0.20457367266621784</v>
      </c>
      <c r="G3" s="9">
        <f>_xlfn.NORM.S.DIST(F3,C3)</f>
        <v>0.58104738673612244</v>
      </c>
      <c r="H3" s="9"/>
      <c r="I3" s="2"/>
      <c r="J3" s="48" t="s">
        <v>13</v>
      </c>
      <c r="K3" s="38">
        <f>MIN(A:A)</f>
        <v>0.01</v>
      </c>
      <c r="M3" s="48" t="s">
        <v>33</v>
      </c>
      <c r="N3" s="48" t="s">
        <v>23</v>
      </c>
      <c r="O3" s="48" t="s">
        <v>34</v>
      </c>
    </row>
    <row r="4" spans="1:15" x14ac:dyDescent="0.2">
      <c r="A4" s="11">
        <v>7.99</v>
      </c>
      <c r="B4" s="11">
        <f>RANK(A4,A:A,)</f>
        <v>6</v>
      </c>
      <c r="C4" s="11">
        <f>SUM(C3+A4)</f>
        <v>8.35</v>
      </c>
      <c r="D4" s="11">
        <f t="shared" ref="D4:D46" si="0">A4/$K$2</f>
        <v>3.4711964549483013E-2</v>
      </c>
      <c r="E4" s="11">
        <f>SUM(E3+D4)</f>
        <v>3.6275957945955339E-2</v>
      </c>
      <c r="F4" s="33">
        <f t="shared" ref="F4:F46" si="1">STANDARDIZE(A5,$K$5,$K$11)</f>
        <v>-0.38497873051917514</v>
      </c>
      <c r="G4" s="9">
        <f t="shared" ref="G4:G46" si="2">_xlfn.NORM.S.DIST(F4,C4)</f>
        <v>0.35012658696452981</v>
      </c>
      <c r="H4" s="9"/>
      <c r="I4" s="2"/>
      <c r="J4" s="48" t="s">
        <v>14</v>
      </c>
      <c r="K4" s="38">
        <f>MAX(A:A)</f>
        <v>71.680000000000007</v>
      </c>
      <c r="M4" s="7">
        <v>0</v>
      </c>
      <c r="N4" s="7">
        <f>K3</f>
        <v>0.01</v>
      </c>
      <c r="O4" s="7" t="s">
        <v>35</v>
      </c>
    </row>
    <row r="5" spans="1:15" x14ac:dyDescent="0.2">
      <c r="A5" s="11">
        <v>0.04</v>
      </c>
      <c r="B5" s="11">
        <f>RANK(A5,A:A,)</f>
        <v>32</v>
      </c>
      <c r="C5" s="11">
        <f t="shared" ref="C5:C46" si="3">SUM(C4+A5)</f>
        <v>8.3899999999999988</v>
      </c>
      <c r="D5" s="11">
        <f t="shared" si="0"/>
        <v>1.7377704405248067E-4</v>
      </c>
      <c r="E5" s="11">
        <f t="shared" ref="E5:E46" si="4">SUM(E4+D5)</f>
        <v>3.6449734990007823E-2</v>
      </c>
      <c r="F5" s="33">
        <f t="shared" si="1"/>
        <v>1.4148246437335905</v>
      </c>
      <c r="G5" s="9">
        <f t="shared" si="2"/>
        <v>0.92144004165591753</v>
      </c>
      <c r="H5" s="9"/>
      <c r="I5" s="2"/>
      <c r="J5" s="48" t="s">
        <v>15</v>
      </c>
      <c r="K5" s="38">
        <f>AVERAGE(A:A)</f>
        <v>5.2313636363636364</v>
      </c>
      <c r="M5" s="7">
        <v>1</v>
      </c>
      <c r="N5" s="7">
        <f>_xlfn.QUARTILE.EXC(A:A,M5)</f>
        <v>0.03</v>
      </c>
      <c r="O5" s="7" t="s">
        <v>36</v>
      </c>
    </row>
    <row r="6" spans="1:15" x14ac:dyDescent="0.2">
      <c r="A6" s="11">
        <v>24.31</v>
      </c>
      <c r="B6" s="11">
        <f>RANK(A6,A:A,)</f>
        <v>3</v>
      </c>
      <c r="C6" s="11">
        <f t="shared" si="3"/>
        <v>32.699999999999996</v>
      </c>
      <c r="D6" s="11">
        <f t="shared" si="0"/>
        <v>0.10561299852289512</v>
      </c>
      <c r="E6" s="11">
        <f t="shared" si="4"/>
        <v>0.14206273351290294</v>
      </c>
      <c r="F6" s="33">
        <f t="shared" si="1"/>
        <v>-0.33974263417413236</v>
      </c>
      <c r="G6" s="9">
        <f t="shared" si="2"/>
        <v>0.36702517600057921</v>
      </c>
      <c r="H6" s="9"/>
      <c r="I6" s="2"/>
      <c r="J6" s="48" t="s">
        <v>16</v>
      </c>
      <c r="K6" s="38">
        <f>MEDIAN(A:A)</f>
        <v>0.22499999999999998</v>
      </c>
      <c r="M6" s="7">
        <v>2</v>
      </c>
      <c r="N6" s="7">
        <f>_xlfn.QUARTILE.EXC(A:A,M6)</f>
        <v>0.22499999999999998</v>
      </c>
      <c r="O6" s="7" t="s">
        <v>32</v>
      </c>
    </row>
    <row r="7" spans="1:15" x14ac:dyDescent="0.2">
      <c r="A7" s="11">
        <v>0.65</v>
      </c>
      <c r="B7" s="11">
        <f>RANK(A7,A:A,)</f>
        <v>20</v>
      </c>
      <c r="C7" s="11">
        <f t="shared" si="3"/>
        <v>33.349999999999994</v>
      </c>
      <c r="D7" s="11">
        <f t="shared" si="0"/>
        <v>2.8238769658528108E-3</v>
      </c>
      <c r="E7" s="11">
        <f t="shared" si="4"/>
        <v>0.14488661047875576</v>
      </c>
      <c r="F7" s="33">
        <f t="shared" si="1"/>
        <v>-0.38275400446941887</v>
      </c>
      <c r="G7" s="9">
        <f t="shared" si="2"/>
        <v>0.35095108409381282</v>
      </c>
      <c r="H7" s="9"/>
      <c r="I7" s="2"/>
      <c r="J7" s="48" t="s">
        <v>17</v>
      </c>
      <c r="K7" s="38">
        <f>-MODE(A:A)</f>
        <v>-0.03</v>
      </c>
      <c r="M7" s="7">
        <v>3</v>
      </c>
      <c r="N7" s="7">
        <f>_xlfn.QUARTILE.EXC(A:A,M7)</f>
        <v>4.7524999999999995</v>
      </c>
      <c r="O7" s="7" t="s">
        <v>37</v>
      </c>
    </row>
    <row r="8" spans="1:15" x14ac:dyDescent="0.2">
      <c r="A8" s="11">
        <v>7.0000000000000007E-2</v>
      </c>
      <c r="B8" s="11">
        <f>RANK(A8,A:A,)</f>
        <v>26</v>
      </c>
      <c r="C8" s="11">
        <f t="shared" si="3"/>
        <v>33.419999999999995</v>
      </c>
      <c r="D8" s="11">
        <f t="shared" si="0"/>
        <v>3.0410982709184119E-4</v>
      </c>
      <c r="E8" s="11">
        <f t="shared" si="4"/>
        <v>0.14519072030584759</v>
      </c>
      <c r="F8" s="33">
        <f t="shared" si="1"/>
        <v>-0.30118071597835827</v>
      </c>
      <c r="G8" s="9">
        <f t="shared" si="2"/>
        <v>0.38163834697192095</v>
      </c>
      <c r="H8" s="9"/>
      <c r="I8" s="2"/>
      <c r="J8" s="48" t="s">
        <v>18</v>
      </c>
      <c r="K8" s="38">
        <f>K4-K3</f>
        <v>71.67</v>
      </c>
      <c r="M8" s="7">
        <v>4</v>
      </c>
      <c r="N8" s="7">
        <f>K4</f>
        <v>71.680000000000007</v>
      </c>
      <c r="O8" s="7" t="s">
        <v>38</v>
      </c>
    </row>
    <row r="9" spans="1:15" x14ac:dyDescent="0.2">
      <c r="A9" s="11">
        <v>1.17</v>
      </c>
      <c r="B9" s="11">
        <f>RANK(A9,A:A,)</f>
        <v>14</v>
      </c>
      <c r="C9" s="11">
        <f t="shared" si="3"/>
        <v>34.589999999999996</v>
      </c>
      <c r="D9" s="11">
        <f t="shared" si="0"/>
        <v>5.0829785385350587E-3</v>
      </c>
      <c r="E9" s="11">
        <f t="shared" si="4"/>
        <v>0.15027369884438266</v>
      </c>
      <c r="F9" s="33">
        <f t="shared" si="1"/>
        <v>0.25203449506101683</v>
      </c>
      <c r="G9" s="9">
        <f t="shared" si="2"/>
        <v>0.59949279948759582</v>
      </c>
      <c r="H9" s="9"/>
      <c r="I9" s="2"/>
      <c r="J9" s="48" t="s">
        <v>19</v>
      </c>
      <c r="K9" s="38">
        <f>(K3+K4)/2</f>
        <v>35.845000000000006</v>
      </c>
    </row>
    <row r="10" spans="1:15" ht="17" customHeight="1" x14ac:dyDescent="0.2">
      <c r="A10" s="11">
        <v>8.6300000000000008</v>
      </c>
      <c r="B10" s="11">
        <f>RANK(A10,A:A,)</f>
        <v>5</v>
      </c>
      <c r="C10" s="11">
        <f t="shared" si="3"/>
        <v>43.22</v>
      </c>
      <c r="D10" s="11">
        <f t="shared" si="0"/>
        <v>3.7492397254322705E-2</v>
      </c>
      <c r="E10" s="11">
        <f t="shared" si="4"/>
        <v>0.18776609609870537</v>
      </c>
      <c r="F10" s="33">
        <f t="shared" si="1"/>
        <v>-0.30192229132827697</v>
      </c>
      <c r="G10" s="9">
        <f t="shared" si="2"/>
        <v>0.38135565112723141</v>
      </c>
      <c r="H10" s="9"/>
      <c r="I10" s="2"/>
      <c r="J10" s="48" t="s">
        <v>20</v>
      </c>
      <c r="K10" s="38">
        <f>VAR(A:A)</f>
        <v>181.84000274841429</v>
      </c>
      <c r="M10" s="56" t="s">
        <v>43</v>
      </c>
      <c r="N10" s="56"/>
      <c r="O10" s="56"/>
    </row>
    <row r="11" spans="1:15" x14ac:dyDescent="0.2">
      <c r="A11" s="11">
        <v>1.1599999999999999</v>
      </c>
      <c r="B11" s="11">
        <f>RANK(A11,A:A,)</f>
        <v>15</v>
      </c>
      <c r="C11" s="11">
        <f t="shared" si="3"/>
        <v>44.379999999999995</v>
      </c>
      <c r="D11" s="11">
        <f t="shared" si="0"/>
        <v>5.0395342775219386E-3</v>
      </c>
      <c r="E11" s="11">
        <f t="shared" si="4"/>
        <v>0.1928056303762273</v>
      </c>
      <c r="F11" s="33">
        <f t="shared" si="1"/>
        <v>-0.38646188121901259</v>
      </c>
      <c r="G11" s="9">
        <f t="shared" si="2"/>
        <v>0.34957731413967613</v>
      </c>
      <c r="H11" s="9"/>
      <c r="I11" s="2"/>
      <c r="J11" s="48" t="s">
        <v>11</v>
      </c>
      <c r="K11" s="38">
        <f>STDEV(A:A)</f>
        <v>13.484806366737873</v>
      </c>
      <c r="M11" s="48" t="s">
        <v>21</v>
      </c>
      <c r="N11" s="48" t="s">
        <v>22</v>
      </c>
      <c r="O11" s="48" t="s">
        <v>23</v>
      </c>
    </row>
    <row r="12" spans="1:15" x14ac:dyDescent="0.2">
      <c r="A12" s="11">
        <v>0.02</v>
      </c>
      <c r="B12" s="11">
        <f>RANK(A12,A:A,)</f>
        <v>39</v>
      </c>
      <c r="C12" s="11">
        <f t="shared" si="3"/>
        <v>44.4</v>
      </c>
      <c r="D12" s="11">
        <f t="shared" si="0"/>
        <v>8.6888522026240335E-5</v>
      </c>
      <c r="E12" s="11">
        <f t="shared" si="4"/>
        <v>0.19289251889825354</v>
      </c>
      <c r="F12" s="33">
        <f t="shared" si="1"/>
        <v>-0.32046167507624529</v>
      </c>
      <c r="G12" s="9">
        <f t="shared" si="2"/>
        <v>0.37430918926128387</v>
      </c>
      <c r="H12" s="9"/>
      <c r="I12" s="2"/>
      <c r="J12" s="48" t="s">
        <v>40</v>
      </c>
      <c r="K12" s="38">
        <f>(K11*K5)*100</f>
        <v>7054.3925670357357</v>
      </c>
      <c r="M12" s="7">
        <v>0.9</v>
      </c>
      <c r="N12" s="7" t="s">
        <v>24</v>
      </c>
      <c r="O12" s="8">
        <f>PERCENTILE(A:A,M12)</f>
        <v>8.4380000000000024</v>
      </c>
    </row>
    <row r="13" spans="1:15" x14ac:dyDescent="0.2">
      <c r="A13" s="11">
        <v>0.91</v>
      </c>
      <c r="B13" s="11">
        <f>RANK(A13,A:A,)</f>
        <v>18</v>
      </c>
      <c r="C13" s="11">
        <f t="shared" si="3"/>
        <v>45.309999999999995</v>
      </c>
      <c r="D13" s="11">
        <f t="shared" si="0"/>
        <v>3.9534277521939354E-3</v>
      </c>
      <c r="E13" s="11">
        <f t="shared" si="4"/>
        <v>0.19684594665044747</v>
      </c>
      <c r="F13" s="33">
        <f t="shared" si="1"/>
        <v>-0.38349557981933768</v>
      </c>
      <c r="G13" s="9">
        <f t="shared" si="2"/>
        <v>0.3506761735034869</v>
      </c>
      <c r="H13" s="9"/>
      <c r="I13" s="2"/>
      <c r="J13" s="48" t="s">
        <v>41</v>
      </c>
      <c r="K13" s="39">
        <f>SKEW(A:A)</f>
        <v>3.832875518079728</v>
      </c>
      <c r="L13" s="5"/>
      <c r="M13" s="7">
        <v>0.8</v>
      </c>
      <c r="N13" s="7" t="s">
        <v>31</v>
      </c>
      <c r="O13" s="8">
        <f>PERCENTILE(A:A,M13)</f>
        <v>6.04</v>
      </c>
    </row>
    <row r="14" spans="1:15" x14ac:dyDescent="0.2">
      <c r="A14" s="11">
        <v>0.06</v>
      </c>
      <c r="B14" s="11">
        <f>RANK(A14,A:A,)</f>
        <v>27</v>
      </c>
      <c r="C14" s="11">
        <f t="shared" si="3"/>
        <v>45.37</v>
      </c>
      <c r="D14" s="11">
        <f t="shared" si="0"/>
        <v>2.6066556607872099E-4</v>
      </c>
      <c r="E14" s="11">
        <f t="shared" si="4"/>
        <v>0.1971066122165262</v>
      </c>
      <c r="F14" s="33">
        <f t="shared" si="1"/>
        <v>-0.376821401670069</v>
      </c>
      <c r="G14" s="9">
        <f t="shared" si="2"/>
        <v>0.35315316746569292</v>
      </c>
      <c r="H14" s="9"/>
      <c r="I14" s="2"/>
      <c r="J14" s="48" t="s">
        <v>42</v>
      </c>
      <c r="K14" s="38">
        <f>KURT(A:A)</f>
        <v>15.699312691543421</v>
      </c>
      <c r="L14" s="6"/>
      <c r="M14" s="7">
        <v>0.7</v>
      </c>
      <c r="N14" s="7" t="s">
        <v>25</v>
      </c>
      <c r="O14" s="8">
        <f>PERCENTILE(A:A,M14)</f>
        <v>1.2959999999999972</v>
      </c>
    </row>
    <row r="15" spans="1:15" ht="18" customHeight="1" x14ac:dyDescent="0.2">
      <c r="A15" s="11">
        <v>0.15</v>
      </c>
      <c r="B15" s="11">
        <f>RANK(A15,A:A,)</f>
        <v>24</v>
      </c>
      <c r="C15" s="11">
        <f t="shared" si="3"/>
        <v>45.519999999999996</v>
      </c>
      <c r="D15" s="11">
        <f t="shared" si="0"/>
        <v>6.5166391519680248E-4</v>
      </c>
      <c r="E15" s="11">
        <f t="shared" si="4"/>
        <v>0.197758276131723</v>
      </c>
      <c r="F15" s="33">
        <f t="shared" si="1"/>
        <v>1.3354760812922859</v>
      </c>
      <c r="G15" s="9">
        <f t="shared" si="2"/>
        <v>0.90913971071579591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0.90600000000000003</v>
      </c>
    </row>
    <row r="16" spans="1:15" ht="23" customHeight="1" x14ac:dyDescent="0.2">
      <c r="A16" s="11">
        <v>23.24</v>
      </c>
      <c r="B16" s="11">
        <f>RANK(A16,A:A,)</f>
        <v>4</v>
      </c>
      <c r="C16" s="11">
        <f t="shared" si="3"/>
        <v>68.759999999999991</v>
      </c>
      <c r="D16" s="11">
        <f t="shared" si="0"/>
        <v>0.10096446259449125</v>
      </c>
      <c r="E16" s="11">
        <f t="shared" si="4"/>
        <v>0.29872273872621424</v>
      </c>
      <c r="F16" s="33">
        <f t="shared" si="1"/>
        <v>-0.38423715516925638</v>
      </c>
      <c r="G16" s="9">
        <f t="shared" si="2"/>
        <v>0.35040134108410304</v>
      </c>
      <c r="H16" s="9"/>
      <c r="I16" s="2" t="s">
        <v>56</v>
      </c>
      <c r="J16" s="49" t="s">
        <v>67</v>
      </c>
      <c r="K16" s="50"/>
      <c r="L16" s="6"/>
      <c r="M16" s="7">
        <v>0.5</v>
      </c>
      <c r="N16" s="7" t="s">
        <v>32</v>
      </c>
      <c r="O16" s="8">
        <f>PERCENTILE(A:A,M16)</f>
        <v>0.22499999999999998</v>
      </c>
    </row>
    <row r="17" spans="1:15" x14ac:dyDescent="0.2">
      <c r="A17" s="11">
        <v>0.05</v>
      </c>
      <c r="B17" s="11">
        <f>RANK(A17,A:A,)</f>
        <v>28</v>
      </c>
      <c r="C17" s="11">
        <f t="shared" si="3"/>
        <v>68.809999999999988</v>
      </c>
      <c r="D17" s="11">
        <f t="shared" si="0"/>
        <v>2.1722130506560085E-4</v>
      </c>
      <c r="E17" s="11">
        <f t="shared" si="4"/>
        <v>0.29893996003127982</v>
      </c>
      <c r="F17" s="33">
        <f t="shared" si="1"/>
        <v>8.7977802876722123E-3</v>
      </c>
      <c r="G17" s="9">
        <f t="shared" si="2"/>
        <v>0.50350976125390745</v>
      </c>
      <c r="H17" s="9"/>
      <c r="I17" s="2">
        <v>0</v>
      </c>
      <c r="J17" s="48" t="s">
        <v>50</v>
      </c>
      <c r="K17" s="48" t="s">
        <v>45</v>
      </c>
      <c r="L17" s="6"/>
      <c r="M17" s="7">
        <v>0.4</v>
      </c>
      <c r="N17" s="7" t="s">
        <v>27</v>
      </c>
      <c r="O17" s="8">
        <f>PERCENTILE(A:A,M17)</f>
        <v>6.1999999999999993E-2</v>
      </c>
    </row>
    <row r="18" spans="1:15" x14ac:dyDescent="0.2">
      <c r="A18" s="11">
        <v>5.35</v>
      </c>
      <c r="B18" s="11">
        <f>RANK(A18,A:A,)</f>
        <v>11</v>
      </c>
      <c r="C18" s="11">
        <f t="shared" si="3"/>
        <v>74.159999999999982</v>
      </c>
      <c r="D18" s="11">
        <f t="shared" si="0"/>
        <v>2.3242679642019287E-2</v>
      </c>
      <c r="E18" s="11">
        <f t="shared" si="4"/>
        <v>0.32218263967329908</v>
      </c>
      <c r="F18" s="33">
        <f t="shared" si="1"/>
        <v>-0.38572030586909384</v>
      </c>
      <c r="G18" s="9">
        <f t="shared" si="2"/>
        <v>0.34985191127351323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4.9000000000000002E-2</v>
      </c>
    </row>
    <row r="19" spans="1:15" x14ac:dyDescent="0.2">
      <c r="A19" s="11">
        <v>0.03</v>
      </c>
      <c r="B19" s="11">
        <f>RANK(A19,A:A,)</f>
        <v>33</v>
      </c>
      <c r="C19" s="11">
        <f t="shared" si="3"/>
        <v>74.189999999999984</v>
      </c>
      <c r="D19" s="11">
        <f t="shared" si="0"/>
        <v>1.303327830393605E-4</v>
      </c>
      <c r="E19" s="11">
        <f t="shared" si="4"/>
        <v>0.32231297245633844</v>
      </c>
      <c r="F19" s="33">
        <f t="shared" si="1"/>
        <v>-0.38720345656893135</v>
      </c>
      <c r="G19" s="9">
        <f t="shared" si="2"/>
        <v>0.34930279569151823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0.03</v>
      </c>
    </row>
    <row r="20" spans="1:15" x14ac:dyDescent="0.2">
      <c r="A20" s="11">
        <v>0.01</v>
      </c>
      <c r="B20" s="11">
        <f>RANK(A20,A:A,)</f>
        <v>41</v>
      </c>
      <c r="C20" s="11">
        <f t="shared" si="3"/>
        <v>74.199999999999989</v>
      </c>
      <c r="D20" s="11">
        <f t="shared" si="0"/>
        <v>4.3444261013120168E-5</v>
      </c>
      <c r="E20" s="11">
        <f t="shared" si="4"/>
        <v>0.32235641671735155</v>
      </c>
      <c r="F20" s="33">
        <f t="shared" si="1"/>
        <v>-0.38423715516925638</v>
      </c>
      <c r="G20" s="9">
        <f t="shared" si="2"/>
        <v>0.35040134108410304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0.02</v>
      </c>
    </row>
    <row r="21" spans="1:15" x14ac:dyDescent="0.2">
      <c r="A21" s="11">
        <v>0.05</v>
      </c>
      <c r="B21" s="11">
        <f>RANK(A21,A:A,)</f>
        <v>28</v>
      </c>
      <c r="C21" s="11">
        <f t="shared" si="3"/>
        <v>74.249999999999986</v>
      </c>
      <c r="D21" s="11">
        <f t="shared" si="0"/>
        <v>2.1722130506560085E-4</v>
      </c>
      <c r="E21" s="11">
        <f t="shared" si="4"/>
        <v>0.32257363802241712</v>
      </c>
      <c r="F21" s="33">
        <f t="shared" si="1"/>
        <v>-0.38423715516925638</v>
      </c>
      <c r="G21" s="9">
        <f t="shared" si="2"/>
        <v>0.35040134108410304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11">
        <v>0.05</v>
      </c>
      <c r="B22" s="11">
        <f>RANK(A22,A:A,)</f>
        <v>28</v>
      </c>
      <c r="C22" s="11">
        <f t="shared" si="3"/>
        <v>74.299999999999983</v>
      </c>
      <c r="D22" s="11">
        <f t="shared" si="0"/>
        <v>2.1722130506560085E-4</v>
      </c>
      <c r="E22" s="11">
        <f t="shared" si="4"/>
        <v>0.32279085932748269</v>
      </c>
      <c r="F22" s="33">
        <f t="shared" si="1"/>
        <v>-0.20774222188859787</v>
      </c>
      <c r="G22" s="9">
        <f t="shared" si="2"/>
        <v>0.41771512424570539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11">
        <v>2.4300000000000002</v>
      </c>
      <c r="B23" s="11">
        <f>RANK(A23,A:A,)</f>
        <v>13</v>
      </c>
      <c r="C23" s="11">
        <f t="shared" si="3"/>
        <v>76.72999999999999</v>
      </c>
      <c r="D23" s="11">
        <f t="shared" si="0"/>
        <v>1.0556955426188201E-2</v>
      </c>
      <c r="E23" s="11">
        <f t="shared" si="4"/>
        <v>0.33334781475367087</v>
      </c>
      <c r="F23" s="33">
        <f t="shared" si="1"/>
        <v>-0.38572030586909384</v>
      </c>
      <c r="G23" s="9">
        <f t="shared" si="2"/>
        <v>0.34985191127351323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11">
        <v>0.03</v>
      </c>
      <c r="B24" s="11">
        <f>RANK(A24,A:A,)</f>
        <v>33</v>
      </c>
      <c r="C24" s="11">
        <f t="shared" si="3"/>
        <v>76.759999999999991</v>
      </c>
      <c r="D24" s="11">
        <f t="shared" si="0"/>
        <v>1.303327830393605E-4</v>
      </c>
      <c r="E24" s="11">
        <f t="shared" si="4"/>
        <v>0.33347814753671023</v>
      </c>
      <c r="F24" s="33">
        <f t="shared" si="1"/>
        <v>3.2398415798835929</v>
      </c>
      <c r="G24" s="9">
        <f t="shared" si="2"/>
        <v>0.99940201937292794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11">
        <v>48.92</v>
      </c>
      <c r="B25" s="11">
        <f>RANK(A25,A:A,)</f>
        <v>2</v>
      </c>
      <c r="C25" s="11">
        <f t="shared" si="3"/>
        <v>125.67999999999999</v>
      </c>
      <c r="D25" s="11">
        <f t="shared" si="0"/>
        <v>0.21252932487618387</v>
      </c>
      <c r="E25" s="11">
        <f t="shared" si="4"/>
        <v>0.54600747241289405</v>
      </c>
      <c r="F25" s="33">
        <f t="shared" si="1"/>
        <v>-0.38572030586909384</v>
      </c>
      <c r="G25" s="9">
        <f t="shared" si="2"/>
        <v>0.34985191127351323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11">
        <v>0.03</v>
      </c>
      <c r="B26" s="11">
        <f>RANK(A26,A:A,)</f>
        <v>33</v>
      </c>
      <c r="C26" s="11">
        <f t="shared" si="3"/>
        <v>125.71</v>
      </c>
      <c r="D26" s="11">
        <f t="shared" si="0"/>
        <v>1.303327830393605E-4</v>
      </c>
      <c r="E26" s="11">
        <f t="shared" si="4"/>
        <v>0.54613780519593336</v>
      </c>
      <c r="F26" s="33">
        <f t="shared" si="1"/>
        <v>0.13709031582361308</v>
      </c>
      <c r="G26" s="9">
        <f t="shared" si="2"/>
        <v>0.55452029647459822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11">
        <v>7.08</v>
      </c>
      <c r="B27" s="11">
        <f>RANK(A27,A:A,)</f>
        <v>7</v>
      </c>
      <c r="C27" s="11">
        <f t="shared" si="3"/>
        <v>132.79</v>
      </c>
      <c r="D27" s="11">
        <f t="shared" si="0"/>
        <v>3.0758536797289078E-2</v>
      </c>
      <c r="E27" s="11">
        <f t="shared" si="4"/>
        <v>0.57689634199322248</v>
      </c>
      <c r="F27" s="33">
        <f t="shared" si="1"/>
        <v>-0.3219448257760828</v>
      </c>
      <c r="G27" s="9">
        <f t="shared" si="2"/>
        <v>0.37374724673640758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11">
        <v>0.89</v>
      </c>
      <c r="B28" s="11">
        <f>RANK(A28,A:A,)</f>
        <v>19</v>
      </c>
      <c r="C28" s="11">
        <f t="shared" si="3"/>
        <v>133.67999999999998</v>
      </c>
      <c r="D28" s="11">
        <f t="shared" si="0"/>
        <v>3.8665392301676948E-3</v>
      </c>
      <c r="E28" s="11">
        <f t="shared" si="4"/>
        <v>0.58076288122339015</v>
      </c>
      <c r="F28" s="33">
        <f t="shared" si="1"/>
        <v>-0.38720345656893135</v>
      </c>
      <c r="G28" s="9">
        <f t="shared" si="2"/>
        <v>0.34930279569151823</v>
      </c>
      <c r="H28" s="9"/>
      <c r="I28" s="2"/>
      <c r="J28" s="22" t="s">
        <v>44</v>
      </c>
      <c r="K28" s="22">
        <v>0</v>
      </c>
    </row>
    <row r="29" spans="1:15" x14ac:dyDescent="0.2">
      <c r="A29" s="11">
        <v>0.01</v>
      </c>
      <c r="B29" s="11">
        <f>RANK(A29,A:A,)</f>
        <v>41</v>
      </c>
      <c r="C29" s="11">
        <f t="shared" si="3"/>
        <v>133.68999999999997</v>
      </c>
      <c r="D29" s="11">
        <f t="shared" si="0"/>
        <v>4.3444261013120168E-5</v>
      </c>
      <c r="E29" s="11">
        <f t="shared" si="4"/>
        <v>0.58080632548440325</v>
      </c>
      <c r="F29" s="33">
        <f t="shared" si="1"/>
        <v>4.9276670762986301</v>
      </c>
      <c r="G29" s="9">
        <f t="shared" si="2"/>
        <v>0.99999958391372268</v>
      </c>
      <c r="H29" s="9"/>
      <c r="I29" s="2"/>
      <c r="J29" s="15"/>
      <c r="K29" s="15"/>
    </row>
    <row r="30" spans="1:15" x14ac:dyDescent="0.2">
      <c r="A30" s="11">
        <v>71.680000000000007</v>
      </c>
      <c r="B30" s="11">
        <f>RANK(A30,A:A,)</f>
        <v>1</v>
      </c>
      <c r="C30" s="11">
        <f t="shared" si="3"/>
        <v>205.36999999999998</v>
      </c>
      <c r="D30" s="11">
        <f t="shared" si="0"/>
        <v>0.31140846294204538</v>
      </c>
      <c r="E30" s="11">
        <f t="shared" si="4"/>
        <v>0.89221478842644864</v>
      </c>
      <c r="F30" s="33">
        <f t="shared" si="1"/>
        <v>0.12967456232442579</v>
      </c>
      <c r="G30" s="9">
        <f t="shared" si="2"/>
        <v>0.55158804553368568</v>
      </c>
      <c r="H30" s="9"/>
      <c r="I30" s="2"/>
      <c r="J30" s="15"/>
      <c r="K30" s="15"/>
    </row>
    <row r="31" spans="1:15" x14ac:dyDescent="0.2">
      <c r="A31" s="11">
        <v>6.98</v>
      </c>
      <c r="B31" s="11">
        <f>RANK(A31,A:A,)</f>
        <v>8</v>
      </c>
      <c r="C31" s="11">
        <f t="shared" si="3"/>
        <v>212.34999999999997</v>
      </c>
      <c r="D31" s="11">
        <f t="shared" si="0"/>
        <v>3.0324094187157879E-2</v>
      </c>
      <c r="E31" s="11">
        <f t="shared" si="4"/>
        <v>0.9225388826136065</v>
      </c>
      <c r="F31" s="33">
        <f t="shared" si="1"/>
        <v>-0.16843872834290502</v>
      </c>
      <c r="G31" s="9">
        <f t="shared" si="2"/>
        <v>0.43311907125765825</v>
      </c>
      <c r="H31" s="9"/>
      <c r="I31" s="2"/>
      <c r="J31" s="15"/>
      <c r="K31" s="15"/>
    </row>
    <row r="32" spans="1:15" x14ac:dyDescent="0.2">
      <c r="A32" s="11">
        <v>2.96</v>
      </c>
      <c r="B32" s="11">
        <f>RANK(A32,A:A,)</f>
        <v>12</v>
      </c>
      <c r="C32" s="11">
        <f t="shared" si="3"/>
        <v>215.30999999999997</v>
      </c>
      <c r="D32" s="11">
        <f t="shared" si="0"/>
        <v>1.2859501259883568E-2</v>
      </c>
      <c r="E32" s="11">
        <f t="shared" si="4"/>
        <v>0.93539838387349006</v>
      </c>
      <c r="F32" s="33">
        <f t="shared" si="1"/>
        <v>-0.38572030586909384</v>
      </c>
      <c r="G32" s="9">
        <f t="shared" si="2"/>
        <v>0.34985191127351323</v>
      </c>
      <c r="H32" s="9"/>
      <c r="I32" s="2"/>
      <c r="J32" s="15"/>
      <c r="K32" s="15"/>
    </row>
    <row r="33" spans="1:11" ht="37" customHeight="1" x14ac:dyDescent="0.2">
      <c r="A33" s="11">
        <v>0.03</v>
      </c>
      <c r="B33" s="11">
        <f>RANK(A33,A:A,)</f>
        <v>33</v>
      </c>
      <c r="C33" s="11">
        <f t="shared" si="3"/>
        <v>215.33999999999997</v>
      </c>
      <c r="D33" s="11">
        <f t="shared" si="0"/>
        <v>1.303327830393605E-4</v>
      </c>
      <c r="E33" s="11">
        <f t="shared" si="4"/>
        <v>0.93552871665652937</v>
      </c>
      <c r="F33" s="33">
        <f t="shared" si="1"/>
        <v>-0.38720345656893135</v>
      </c>
      <c r="G33" s="9">
        <f t="shared" si="2"/>
        <v>0.34930279569151823</v>
      </c>
      <c r="H33" s="9"/>
      <c r="I33" s="2">
        <f>C46/10</f>
        <v>23.018000000000001</v>
      </c>
      <c r="J33" s="51" t="s">
        <v>66</v>
      </c>
      <c r="K33" s="52"/>
    </row>
    <row r="34" spans="1:11" x14ac:dyDescent="0.2">
      <c r="A34" s="11">
        <v>0.01</v>
      </c>
      <c r="B34" s="11">
        <f>RANK(A34,A:A,)</f>
        <v>41</v>
      </c>
      <c r="C34" s="11">
        <f t="shared" si="3"/>
        <v>215.34999999999997</v>
      </c>
      <c r="D34" s="11">
        <f t="shared" si="0"/>
        <v>4.3444261013120168E-5</v>
      </c>
      <c r="E34" s="11">
        <f t="shared" si="4"/>
        <v>0.93557216091754247</v>
      </c>
      <c r="F34" s="33">
        <f t="shared" si="1"/>
        <v>5.4033876632714965E-2</v>
      </c>
      <c r="G34" s="9">
        <f t="shared" si="2"/>
        <v>0.52154591299689979</v>
      </c>
      <c r="H34" s="9"/>
      <c r="I34" s="2">
        <v>0</v>
      </c>
      <c r="J34" s="48" t="s">
        <v>50</v>
      </c>
      <c r="K34" s="53" t="s">
        <v>45</v>
      </c>
    </row>
    <row r="35" spans="1:11" x14ac:dyDescent="0.2">
      <c r="A35" s="11">
        <v>5.96</v>
      </c>
      <c r="B35" s="11">
        <f>RANK(A35,A:A,)</f>
        <v>10</v>
      </c>
      <c r="C35" s="11">
        <f t="shared" si="3"/>
        <v>221.30999999999997</v>
      </c>
      <c r="D35" s="11">
        <f t="shared" si="0"/>
        <v>2.5892779563819617E-2</v>
      </c>
      <c r="E35" s="11">
        <f t="shared" si="4"/>
        <v>0.96146494048136211</v>
      </c>
      <c r="F35" s="33">
        <f t="shared" si="1"/>
        <v>6.8865383631089641E-2</v>
      </c>
      <c r="G35" s="9">
        <f t="shared" si="2"/>
        <v>0.52745161353040892</v>
      </c>
      <c r="H35" s="9"/>
      <c r="I35" s="2">
        <f>I34+$I$33</f>
        <v>23.018000000000001</v>
      </c>
      <c r="J35" s="28">
        <v>13.5</v>
      </c>
      <c r="K35" s="18">
        <v>5</v>
      </c>
    </row>
    <row r="36" spans="1:11" x14ac:dyDescent="0.2">
      <c r="A36" s="11">
        <v>6.16</v>
      </c>
      <c r="B36" s="11">
        <f>RANK(A36,A:A,)</f>
        <v>9</v>
      </c>
      <c r="C36" s="11">
        <f t="shared" si="3"/>
        <v>227.46999999999997</v>
      </c>
      <c r="D36" s="11">
        <f t="shared" si="0"/>
        <v>2.6761664784082023E-2</v>
      </c>
      <c r="E36" s="11">
        <f t="shared" si="4"/>
        <v>0.98822660526544415</v>
      </c>
      <c r="F36" s="33">
        <f t="shared" si="1"/>
        <v>-0.31675379832665168</v>
      </c>
      <c r="G36" s="9">
        <f t="shared" si="2"/>
        <v>0.37571521192880891</v>
      </c>
      <c r="H36" s="9"/>
      <c r="I36" s="2">
        <f t="shared" ref="I36:I44" si="5">I35+$I$33</f>
        <v>46.036000000000001</v>
      </c>
      <c r="J36" s="28">
        <v>27</v>
      </c>
      <c r="K36" s="18">
        <v>4</v>
      </c>
    </row>
    <row r="37" spans="1:11" x14ac:dyDescent="0.2">
      <c r="A37" s="11">
        <v>0.96</v>
      </c>
      <c r="B37" s="11">
        <f>RANK(A37,A:A,)</f>
        <v>17</v>
      </c>
      <c r="C37" s="11">
        <f t="shared" si="3"/>
        <v>228.42999999999998</v>
      </c>
      <c r="D37" s="11">
        <f t="shared" si="0"/>
        <v>4.1706490572595359E-3</v>
      </c>
      <c r="E37" s="11">
        <f t="shared" si="4"/>
        <v>0.99239725432270365</v>
      </c>
      <c r="F37" s="33">
        <f t="shared" si="1"/>
        <v>-0.38572030586909384</v>
      </c>
      <c r="G37" s="9">
        <f t="shared" si="2"/>
        <v>0.34985191127351323</v>
      </c>
      <c r="H37" s="9"/>
      <c r="I37" s="2">
        <f t="shared" si="5"/>
        <v>69.054000000000002</v>
      </c>
      <c r="J37" s="28">
        <v>40.5</v>
      </c>
      <c r="K37" s="18">
        <v>3</v>
      </c>
    </row>
    <row r="38" spans="1:11" x14ac:dyDescent="0.2">
      <c r="A38" s="11">
        <v>0.03</v>
      </c>
      <c r="B38" s="11">
        <f>RANK(A38,A:A,)</f>
        <v>33</v>
      </c>
      <c r="C38" s="11">
        <f t="shared" si="3"/>
        <v>228.45999999999998</v>
      </c>
      <c r="D38" s="11">
        <f t="shared" si="0"/>
        <v>1.303327830393605E-4</v>
      </c>
      <c r="E38" s="11">
        <f t="shared" si="4"/>
        <v>0.99252758710574296</v>
      </c>
      <c r="F38" s="33">
        <f t="shared" si="1"/>
        <v>-0.38052927841966272</v>
      </c>
      <c r="G38" s="9">
        <f t="shared" si="2"/>
        <v>0.3517762835999162</v>
      </c>
      <c r="H38" s="9"/>
      <c r="I38" s="2">
        <f t="shared" si="5"/>
        <v>92.072000000000003</v>
      </c>
      <c r="J38" s="28">
        <v>54</v>
      </c>
      <c r="K38" s="18">
        <v>4</v>
      </c>
    </row>
    <row r="39" spans="1:11" x14ac:dyDescent="0.2">
      <c r="A39" s="11">
        <v>0.1</v>
      </c>
      <c r="B39" s="11">
        <f>RANK(A39,A:A,)</f>
        <v>25</v>
      </c>
      <c r="C39" s="11">
        <f t="shared" si="3"/>
        <v>228.55999999999997</v>
      </c>
      <c r="D39" s="11">
        <f t="shared" si="0"/>
        <v>4.3444261013120169E-4</v>
      </c>
      <c r="E39" s="11">
        <f t="shared" si="4"/>
        <v>0.99296202971587411</v>
      </c>
      <c r="F39" s="33">
        <f t="shared" si="1"/>
        <v>-0.38423715516925638</v>
      </c>
      <c r="G39" s="9">
        <f t="shared" si="2"/>
        <v>0.35040134108410304</v>
      </c>
      <c r="H39" s="9"/>
      <c r="I39" s="2">
        <f t="shared" si="5"/>
        <v>115.09</v>
      </c>
      <c r="J39" s="28">
        <v>67.5</v>
      </c>
      <c r="K39" s="18">
        <v>4</v>
      </c>
    </row>
    <row r="40" spans="1:11" x14ac:dyDescent="0.2">
      <c r="A40" s="11">
        <v>0.05</v>
      </c>
      <c r="B40" s="11">
        <f>RANK(A40,A:A,)</f>
        <v>28</v>
      </c>
      <c r="C40" s="11">
        <f t="shared" si="3"/>
        <v>228.60999999999999</v>
      </c>
      <c r="D40" s="11">
        <f t="shared" si="0"/>
        <v>2.1722130506560085E-4</v>
      </c>
      <c r="E40" s="11">
        <f t="shared" si="4"/>
        <v>0.99317925102093974</v>
      </c>
      <c r="F40" s="33">
        <f t="shared" si="1"/>
        <v>-0.38720345656893135</v>
      </c>
      <c r="G40" s="9">
        <f t="shared" si="2"/>
        <v>0.34930279569151823</v>
      </c>
      <c r="H40" s="9"/>
      <c r="I40" s="2">
        <f t="shared" si="5"/>
        <v>138.108</v>
      </c>
      <c r="J40" s="28">
        <v>81</v>
      </c>
      <c r="K40" s="18">
        <v>6</v>
      </c>
    </row>
    <row r="41" spans="1:11" x14ac:dyDescent="0.2">
      <c r="A41" s="11">
        <v>0.01</v>
      </c>
      <c r="B41" s="11">
        <f>RANK(A41,A:A,)</f>
        <v>41</v>
      </c>
      <c r="C41" s="11">
        <f t="shared" si="3"/>
        <v>228.61999999999998</v>
      </c>
      <c r="D41" s="11">
        <f t="shared" si="0"/>
        <v>4.3444261013120168E-5</v>
      </c>
      <c r="E41" s="11">
        <f t="shared" si="4"/>
        <v>0.99322269528195284</v>
      </c>
      <c r="F41" s="33">
        <f t="shared" si="1"/>
        <v>-0.38646188121901259</v>
      </c>
      <c r="G41" s="9">
        <f t="shared" si="2"/>
        <v>0.34957731413967613</v>
      </c>
      <c r="H41" s="9"/>
      <c r="I41" s="2">
        <f t="shared" si="5"/>
        <v>161.126</v>
      </c>
      <c r="J41" s="28">
        <v>94.5</v>
      </c>
      <c r="K41" s="18">
        <v>5</v>
      </c>
    </row>
    <row r="42" spans="1:11" x14ac:dyDescent="0.2">
      <c r="A42" s="11">
        <v>0.02</v>
      </c>
      <c r="B42" s="11">
        <f>RANK(A42,A:A,)</f>
        <v>39</v>
      </c>
      <c r="C42" s="11">
        <f t="shared" si="3"/>
        <v>228.64</v>
      </c>
      <c r="D42" s="11">
        <f t="shared" si="0"/>
        <v>8.6888522026240335E-5</v>
      </c>
      <c r="E42" s="11">
        <f t="shared" si="4"/>
        <v>0.99330958380397905</v>
      </c>
      <c r="F42" s="33">
        <f t="shared" si="1"/>
        <v>-0.38572030586909384</v>
      </c>
      <c r="G42" s="9">
        <f t="shared" si="2"/>
        <v>0.34985191127351323</v>
      </c>
      <c r="H42" s="9"/>
      <c r="I42" s="2">
        <f t="shared" si="5"/>
        <v>184.14400000000001</v>
      </c>
      <c r="J42" s="28">
        <v>108</v>
      </c>
      <c r="K42" s="18">
        <v>3</v>
      </c>
    </row>
    <row r="43" spans="1:11" x14ac:dyDescent="0.2">
      <c r="A43" s="11">
        <v>0.03</v>
      </c>
      <c r="B43" s="11">
        <f>RANK(A43,A:A,)</f>
        <v>33</v>
      </c>
      <c r="C43" s="11">
        <f t="shared" si="3"/>
        <v>228.67</v>
      </c>
      <c r="D43" s="11">
        <f t="shared" si="0"/>
        <v>1.303327830393605E-4</v>
      </c>
      <c r="E43" s="11">
        <f t="shared" si="4"/>
        <v>0.99343991658701836</v>
      </c>
      <c r="F43" s="33">
        <f t="shared" si="1"/>
        <v>-0.30933804482746435</v>
      </c>
      <c r="G43" s="9">
        <f t="shared" si="2"/>
        <v>0.3785321967880747</v>
      </c>
      <c r="H43" s="9"/>
      <c r="I43" s="2">
        <f t="shared" si="5"/>
        <v>207.16200000000001</v>
      </c>
      <c r="J43" s="28">
        <v>121.5</v>
      </c>
      <c r="K43" s="18">
        <v>4</v>
      </c>
    </row>
    <row r="44" spans="1:11" x14ac:dyDescent="0.2">
      <c r="A44" s="11">
        <v>1.06</v>
      </c>
      <c r="B44" s="11">
        <f>RANK(A44,A:A,)</f>
        <v>16</v>
      </c>
      <c r="C44" s="11">
        <f t="shared" si="3"/>
        <v>229.73</v>
      </c>
      <c r="D44" s="11">
        <f t="shared" si="0"/>
        <v>4.6050916673907377E-3</v>
      </c>
      <c r="E44" s="11">
        <f t="shared" si="4"/>
        <v>0.99804500825440912</v>
      </c>
      <c r="F44" s="33">
        <f t="shared" si="1"/>
        <v>-0.37237194957055664</v>
      </c>
      <c r="G44" s="9">
        <f t="shared" si="2"/>
        <v>0.35480796785000623</v>
      </c>
      <c r="H44" s="9"/>
      <c r="I44" s="2">
        <f t="shared" si="5"/>
        <v>230.18</v>
      </c>
      <c r="J44" s="28">
        <v>135</v>
      </c>
      <c r="K44" s="18">
        <v>5</v>
      </c>
    </row>
    <row r="45" spans="1:11" x14ac:dyDescent="0.2">
      <c r="A45" s="11">
        <v>0.21</v>
      </c>
      <c r="B45" s="11">
        <f>RANK(A45,A:A,)</f>
        <v>23</v>
      </c>
      <c r="C45" s="11">
        <f t="shared" si="3"/>
        <v>229.94</v>
      </c>
      <c r="D45" s="11">
        <f t="shared" si="0"/>
        <v>9.1232948127552347E-4</v>
      </c>
      <c r="E45" s="11">
        <f t="shared" si="4"/>
        <v>0.99895733773568463</v>
      </c>
      <c r="F45" s="33">
        <f t="shared" si="1"/>
        <v>-0.37014722352080043</v>
      </c>
      <c r="G45" s="9">
        <f t="shared" si="2"/>
        <v>0.35563639881823755</v>
      </c>
      <c r="H45" s="9"/>
      <c r="I45" s="2"/>
      <c r="J45" s="22" t="s">
        <v>44</v>
      </c>
      <c r="K45" s="23">
        <v>0</v>
      </c>
    </row>
    <row r="46" spans="1:11" x14ac:dyDescent="0.2">
      <c r="A46" s="36">
        <v>0.24</v>
      </c>
      <c r="B46" s="36">
        <f>RANK(A46,A:A,)</f>
        <v>22</v>
      </c>
      <c r="C46" s="36">
        <f t="shared" si="3"/>
        <v>230.18</v>
      </c>
      <c r="D46" s="36">
        <f t="shared" si="0"/>
        <v>1.042662264314884E-3</v>
      </c>
      <c r="E46" s="36">
        <f t="shared" si="4"/>
        <v>0.99999999999999956</v>
      </c>
      <c r="F46" s="33">
        <f t="shared" si="1"/>
        <v>-0.38794503191885005</v>
      </c>
      <c r="G46" s="9">
        <f t="shared" si="2"/>
        <v>0.349028356057416</v>
      </c>
      <c r="H46" s="9"/>
      <c r="I46" s="2"/>
      <c r="J46" s="10"/>
      <c r="K46" s="10"/>
    </row>
    <row r="47" spans="1:11" ht="15" customHeight="1" x14ac:dyDescent="0.2">
      <c r="I47" s="42"/>
      <c r="J47" s="54" t="s">
        <v>65</v>
      </c>
      <c r="K47" s="55"/>
    </row>
    <row r="48" spans="1:11" x14ac:dyDescent="0.2">
      <c r="I48" s="42">
        <v>-3</v>
      </c>
      <c r="J48" s="48" t="s">
        <v>50</v>
      </c>
      <c r="K48" s="48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D983-7D66-AC48-9ED6-C58B34AFC2AE}">
  <sheetPr>
    <tabColor rgb="FFFFC000"/>
  </sheetPr>
  <dimension ref="A2:O61"/>
  <sheetViews>
    <sheetView topLeftCell="E33" workbookViewId="0">
      <selection activeCell="G58" sqref="G58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9.33203125" hidden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57" t="s">
        <v>10</v>
      </c>
      <c r="B2" s="58" t="s">
        <v>12</v>
      </c>
      <c r="C2" s="58" t="s">
        <v>46</v>
      </c>
      <c r="D2" s="58" t="s">
        <v>47</v>
      </c>
      <c r="E2" s="58" t="s">
        <v>49</v>
      </c>
      <c r="F2" s="59" t="s">
        <v>39</v>
      </c>
      <c r="G2" s="59" t="s">
        <v>54</v>
      </c>
      <c r="H2" s="37"/>
      <c r="I2" s="3"/>
      <c r="J2" s="60" t="s">
        <v>48</v>
      </c>
      <c r="K2" s="38">
        <f>SUM(A:A)</f>
        <v>964</v>
      </c>
    </row>
    <row r="3" spans="1:15" x14ac:dyDescent="0.2">
      <c r="A3" s="2">
        <v>20</v>
      </c>
      <c r="B3" s="11">
        <f>RANK(A3,A:A,)</f>
        <v>19</v>
      </c>
      <c r="C3" s="11">
        <f>SUM(A3)</f>
        <v>20</v>
      </c>
      <c r="D3" s="11">
        <f>A3/$K$2</f>
        <v>2.0746887966804978E-2</v>
      </c>
      <c r="E3" s="11">
        <f>D3</f>
        <v>2.0746887966804978E-2</v>
      </c>
      <c r="F3" s="33">
        <f>STANDARDIZE(A4,$K$5,$K$11)</f>
        <v>-0.50851805919561899</v>
      </c>
      <c r="G3" s="9">
        <f>_xlfn.NORM.S.DIST(F3,C3)</f>
        <v>0.30554503875487482</v>
      </c>
      <c r="H3" s="9"/>
      <c r="I3" s="2"/>
      <c r="J3" s="60" t="s">
        <v>13</v>
      </c>
      <c r="K3" s="38">
        <f>MIN(A:A)</f>
        <v>2</v>
      </c>
      <c r="M3" s="60" t="s">
        <v>33</v>
      </c>
      <c r="N3" s="60" t="s">
        <v>23</v>
      </c>
      <c r="O3" s="60" t="s">
        <v>34</v>
      </c>
    </row>
    <row r="4" spans="1:15" x14ac:dyDescent="0.2">
      <c r="A4" s="2">
        <v>12</v>
      </c>
      <c r="B4" s="11">
        <f>RANK(A4,A:A,)</f>
        <v>32</v>
      </c>
      <c r="C4" s="11">
        <f>SUM(C3+A4)</f>
        <v>32</v>
      </c>
      <c r="D4" s="11">
        <f t="shared" ref="D4:D46" si="0">A4/$K$2</f>
        <v>1.2448132780082987E-2</v>
      </c>
      <c r="E4" s="11">
        <f>SUM(E3+D4)</f>
        <v>3.3195020746887967E-2</v>
      </c>
      <c r="F4" s="33">
        <f t="shared" ref="F4:F46" si="1">STANDARDIZE(A5,$K$5,$K$11)</f>
        <v>-0.35456305044832148</v>
      </c>
      <c r="G4" s="9">
        <f t="shared" ref="G4:G46" si="2">_xlfn.NORM.S.DIST(F4,C4)</f>
        <v>0.36145848068038294</v>
      </c>
      <c r="H4" s="9"/>
      <c r="I4" s="2"/>
      <c r="J4" s="60" t="s">
        <v>14</v>
      </c>
      <c r="K4" s="38">
        <f>MAX(A:A)</f>
        <v>118</v>
      </c>
      <c r="M4" s="7">
        <v>0</v>
      </c>
      <c r="N4" s="7">
        <f>K3</f>
        <v>2</v>
      </c>
      <c r="O4" s="7" t="s">
        <v>35</v>
      </c>
    </row>
    <row r="5" spans="1:15" x14ac:dyDescent="0.2">
      <c r="A5" s="2">
        <v>15</v>
      </c>
      <c r="B5" s="11">
        <f>RANK(A5,A:A,)</f>
        <v>25</v>
      </c>
      <c r="C5" s="11">
        <f t="shared" ref="C5:C46" si="3">SUM(C4+A5)</f>
        <v>47</v>
      </c>
      <c r="D5" s="11">
        <f t="shared" si="0"/>
        <v>1.5560165975103735E-2</v>
      </c>
      <c r="E5" s="11">
        <f t="shared" ref="E5:E46" si="4">SUM(E4+D5)</f>
        <v>4.8755186721991702E-2</v>
      </c>
      <c r="F5" s="33">
        <f t="shared" si="1"/>
        <v>-0.55983639544471808</v>
      </c>
      <c r="G5" s="9">
        <f t="shared" si="2"/>
        <v>0.28779551804943959</v>
      </c>
      <c r="H5" s="9"/>
      <c r="I5" s="2"/>
      <c r="J5" s="60" t="s">
        <v>15</v>
      </c>
      <c r="K5" s="38">
        <f>AVERAGE(A:A)</f>
        <v>21.90909090909091</v>
      </c>
      <c r="M5" s="7">
        <v>1</v>
      </c>
      <c r="N5" s="7">
        <f>_xlfn.QUARTILE.EXC(A:A,M5)</f>
        <v>12</v>
      </c>
      <c r="O5" s="7" t="s">
        <v>36</v>
      </c>
    </row>
    <row r="6" spans="1:15" x14ac:dyDescent="0.2">
      <c r="A6" s="2">
        <v>11</v>
      </c>
      <c r="B6" s="11">
        <f>RANK(A6,A:A,)</f>
        <v>35</v>
      </c>
      <c r="C6" s="11">
        <f t="shared" si="3"/>
        <v>58</v>
      </c>
      <c r="D6" s="11">
        <f t="shared" si="0"/>
        <v>1.1410788381742738E-2</v>
      </c>
      <c r="E6" s="11">
        <f t="shared" si="4"/>
        <v>6.0165975103734441E-2</v>
      </c>
      <c r="F6" s="33">
        <f t="shared" si="1"/>
        <v>4.6653032953726014E-3</v>
      </c>
      <c r="G6" s="9">
        <f t="shared" si="2"/>
        <v>0.5018611799839704</v>
      </c>
      <c r="H6" s="9"/>
      <c r="I6" s="2"/>
      <c r="J6" s="60" t="s">
        <v>16</v>
      </c>
      <c r="K6" s="38">
        <f>MEDIAN(A:A)</f>
        <v>19</v>
      </c>
      <c r="M6" s="7">
        <v>2</v>
      </c>
      <c r="N6" s="7">
        <f>_xlfn.QUARTILE.EXC(A:A,M6)</f>
        <v>19</v>
      </c>
      <c r="O6" s="7" t="s">
        <v>32</v>
      </c>
    </row>
    <row r="7" spans="1:15" x14ac:dyDescent="0.2">
      <c r="A7" s="2">
        <v>22</v>
      </c>
      <c r="B7" s="11">
        <f>RANK(A7,A:A,)</f>
        <v>16</v>
      </c>
      <c r="C7" s="11">
        <f t="shared" si="3"/>
        <v>80</v>
      </c>
      <c r="D7" s="11">
        <f t="shared" si="0"/>
        <v>2.2821576763485476E-2</v>
      </c>
      <c r="E7" s="11">
        <f t="shared" si="4"/>
        <v>8.2987551867219914E-2</v>
      </c>
      <c r="F7" s="33">
        <f t="shared" si="1"/>
        <v>-0.81642807669021389</v>
      </c>
      <c r="G7" s="9">
        <f t="shared" si="2"/>
        <v>0.20712767192272047</v>
      </c>
      <c r="H7" s="9"/>
      <c r="I7" s="2"/>
      <c r="J7" s="60" t="s">
        <v>17</v>
      </c>
      <c r="K7" s="38">
        <f>-MODE(A:A)</f>
        <v>-13</v>
      </c>
      <c r="M7" s="7">
        <v>3</v>
      </c>
      <c r="N7" s="7">
        <f>_xlfn.QUARTILE.EXC(A:A,M7)</f>
        <v>26.5</v>
      </c>
      <c r="O7" s="7" t="s">
        <v>37</v>
      </c>
    </row>
    <row r="8" spans="1:15" x14ac:dyDescent="0.2">
      <c r="A8" s="2">
        <v>6</v>
      </c>
      <c r="B8" s="11">
        <f>RANK(A8,A:A,)</f>
        <v>39</v>
      </c>
      <c r="C8" s="11">
        <f t="shared" si="3"/>
        <v>86</v>
      </c>
      <c r="D8" s="11">
        <f t="shared" si="0"/>
        <v>6.2240663900414933E-3</v>
      </c>
      <c r="E8" s="11">
        <f t="shared" si="4"/>
        <v>8.9211618257261413E-2</v>
      </c>
      <c r="F8" s="33">
        <f t="shared" si="1"/>
        <v>0.87707701953005823</v>
      </c>
      <c r="G8" s="9">
        <f t="shared" si="2"/>
        <v>0.80977759712655351</v>
      </c>
      <c r="H8" s="9"/>
      <c r="I8" s="2"/>
      <c r="J8" s="60" t="s">
        <v>18</v>
      </c>
      <c r="K8" s="38">
        <f>K4-K3</f>
        <v>116</v>
      </c>
      <c r="M8" s="7">
        <v>4</v>
      </c>
      <c r="N8" s="7">
        <f>K4</f>
        <v>118</v>
      </c>
      <c r="O8" s="7" t="s">
        <v>38</v>
      </c>
    </row>
    <row r="9" spans="1:15" x14ac:dyDescent="0.2">
      <c r="A9" s="2">
        <v>39</v>
      </c>
      <c r="B9" s="11">
        <f>RANK(A9,A:A,)</f>
        <v>5</v>
      </c>
      <c r="C9" s="11">
        <f t="shared" si="3"/>
        <v>125</v>
      </c>
      <c r="D9" s="11">
        <f t="shared" si="0"/>
        <v>4.0456431535269712E-2</v>
      </c>
      <c r="E9" s="11">
        <f t="shared" si="4"/>
        <v>0.12966804979253113</v>
      </c>
      <c r="F9" s="33">
        <f t="shared" si="1"/>
        <v>-0.14928970545192488</v>
      </c>
      <c r="G9" s="9">
        <f t="shared" si="2"/>
        <v>0.44066251905145165</v>
      </c>
      <c r="H9" s="9"/>
      <c r="I9" s="2"/>
      <c r="J9" s="60" t="s">
        <v>19</v>
      </c>
      <c r="K9" s="38">
        <f>(K3+K4)/2</f>
        <v>60</v>
      </c>
    </row>
    <row r="10" spans="1:15" ht="17" customHeight="1" x14ac:dyDescent="0.2">
      <c r="A10" s="2">
        <v>19</v>
      </c>
      <c r="B10" s="11">
        <f>RANK(A10,A:A,)</f>
        <v>21</v>
      </c>
      <c r="C10" s="11">
        <f t="shared" si="3"/>
        <v>144</v>
      </c>
      <c r="D10" s="11">
        <f t="shared" si="0"/>
        <v>1.970954356846473E-2</v>
      </c>
      <c r="E10" s="11">
        <f t="shared" si="4"/>
        <v>0.14937759336099588</v>
      </c>
      <c r="F10" s="33">
        <f t="shared" si="1"/>
        <v>-0.50851805919561899</v>
      </c>
      <c r="G10" s="9">
        <f t="shared" si="2"/>
        <v>0.30554503875487482</v>
      </c>
      <c r="H10" s="9"/>
      <c r="I10" s="2"/>
      <c r="J10" s="60" t="s">
        <v>20</v>
      </c>
      <c r="K10" s="38">
        <f>VAR(A:A)</f>
        <v>379.71247357293868</v>
      </c>
      <c r="M10" s="68" t="s">
        <v>43</v>
      </c>
      <c r="N10" s="68"/>
      <c r="O10" s="68"/>
    </row>
    <row r="11" spans="1:15" x14ac:dyDescent="0.2">
      <c r="A11" s="2">
        <v>12</v>
      </c>
      <c r="B11" s="11">
        <f>RANK(A11,A:A,)</f>
        <v>32</v>
      </c>
      <c r="C11" s="11">
        <f t="shared" si="3"/>
        <v>156</v>
      </c>
      <c r="D11" s="11">
        <f t="shared" si="0"/>
        <v>1.2448132780082987E-2</v>
      </c>
      <c r="E11" s="11">
        <f t="shared" si="4"/>
        <v>0.16182572614107887</v>
      </c>
      <c r="F11" s="33">
        <f t="shared" si="1"/>
        <v>-0.45719972294651984</v>
      </c>
      <c r="G11" s="9">
        <f t="shared" si="2"/>
        <v>0.32376374873939073</v>
      </c>
      <c r="H11" s="9"/>
      <c r="I11" s="2"/>
      <c r="J11" s="60" t="s">
        <v>11</v>
      </c>
      <c r="K11" s="38">
        <f>STDEV(A:A)</f>
        <v>19.486212396793242</v>
      </c>
      <c r="M11" s="60" t="s">
        <v>21</v>
      </c>
      <c r="N11" s="60" t="s">
        <v>22</v>
      </c>
      <c r="O11" s="60" t="s">
        <v>23</v>
      </c>
    </row>
    <row r="12" spans="1:15" x14ac:dyDescent="0.2">
      <c r="A12" s="2">
        <v>13</v>
      </c>
      <c r="B12" s="11">
        <f>RANK(A12,A:A,)</f>
        <v>28</v>
      </c>
      <c r="C12" s="11">
        <f t="shared" si="3"/>
        <v>169</v>
      </c>
      <c r="D12" s="11">
        <f t="shared" si="0"/>
        <v>1.3485477178423237E-2</v>
      </c>
      <c r="E12" s="11">
        <f t="shared" si="4"/>
        <v>0.17531120331950212</v>
      </c>
      <c r="F12" s="33">
        <f t="shared" si="1"/>
        <v>-0.45719972294651984</v>
      </c>
      <c r="G12" s="9">
        <f t="shared" si="2"/>
        <v>0.32376374873939073</v>
      </c>
      <c r="H12" s="9"/>
      <c r="I12" s="2"/>
      <c r="J12" s="60" t="s">
        <v>40</v>
      </c>
      <c r="K12" s="38">
        <f>(K11*K5)*100</f>
        <v>42692.519887519738</v>
      </c>
      <c r="M12" s="7">
        <v>0.9</v>
      </c>
      <c r="N12" s="7" t="s">
        <v>24</v>
      </c>
      <c r="O12" s="8">
        <f>PERCENTILE(A:A,M12)</f>
        <v>37.200000000000017</v>
      </c>
    </row>
    <row r="13" spans="1:15" x14ac:dyDescent="0.2">
      <c r="A13" s="2">
        <v>13</v>
      </c>
      <c r="B13" s="11">
        <f>RANK(A13,A:A,)</f>
        <v>28</v>
      </c>
      <c r="C13" s="11">
        <f t="shared" si="3"/>
        <v>182</v>
      </c>
      <c r="D13" s="11">
        <f t="shared" si="0"/>
        <v>1.3485477178423237E-2</v>
      </c>
      <c r="E13" s="11">
        <f t="shared" si="4"/>
        <v>0.18879668049792536</v>
      </c>
      <c r="F13" s="33">
        <f t="shared" si="1"/>
        <v>-0.14928970545192488</v>
      </c>
      <c r="G13" s="9">
        <f t="shared" si="2"/>
        <v>0.44066251905145165</v>
      </c>
      <c r="H13" s="9"/>
      <c r="I13" s="2"/>
      <c r="J13" s="60" t="s">
        <v>41</v>
      </c>
      <c r="K13" s="39">
        <f>SKEW(A:A)</f>
        <v>3.0815458645382141</v>
      </c>
      <c r="L13" s="5"/>
      <c r="M13" s="7">
        <v>0.8</v>
      </c>
      <c r="N13" s="7" t="s">
        <v>31</v>
      </c>
      <c r="O13" s="8">
        <f>PERCENTILE(A:A,M13)</f>
        <v>28.4</v>
      </c>
    </row>
    <row r="14" spans="1:15" x14ac:dyDescent="0.2">
      <c r="A14" s="2">
        <v>19</v>
      </c>
      <c r="B14" s="11">
        <f>RANK(A14,A:A,)</f>
        <v>21</v>
      </c>
      <c r="C14" s="11">
        <f t="shared" si="3"/>
        <v>201</v>
      </c>
      <c r="D14" s="11">
        <f t="shared" si="0"/>
        <v>1.970954356846473E-2</v>
      </c>
      <c r="E14" s="11">
        <f t="shared" si="4"/>
        <v>0.20850622406639008</v>
      </c>
      <c r="F14" s="33">
        <f t="shared" si="1"/>
        <v>1.2876237095228515</v>
      </c>
      <c r="G14" s="9">
        <f t="shared" si="2"/>
        <v>0.90106150903963</v>
      </c>
      <c r="H14" s="9"/>
      <c r="I14" s="2"/>
      <c r="J14" s="60" t="s">
        <v>42</v>
      </c>
      <c r="K14" s="38">
        <f>KURT(A:A)</f>
        <v>13.376606633488306</v>
      </c>
      <c r="L14" s="6"/>
      <c r="M14" s="7">
        <v>0.7</v>
      </c>
      <c r="N14" s="7" t="s">
        <v>25</v>
      </c>
      <c r="O14" s="8">
        <f>PERCENTILE(A:A,M14)</f>
        <v>25</v>
      </c>
    </row>
    <row r="15" spans="1:15" ht="18" customHeight="1" x14ac:dyDescent="0.2">
      <c r="A15" s="2">
        <v>47</v>
      </c>
      <c r="B15" s="11">
        <f>RANK(A15,A:A,)</f>
        <v>4</v>
      </c>
      <c r="C15" s="11">
        <f t="shared" si="3"/>
        <v>248</v>
      </c>
      <c r="D15" s="11">
        <f t="shared" si="0"/>
        <v>4.8755186721991702E-2</v>
      </c>
      <c r="E15" s="11">
        <f t="shared" si="4"/>
        <v>0.25726141078838177</v>
      </c>
      <c r="F15" s="33">
        <f t="shared" si="1"/>
        <v>0.10730197579357091</v>
      </c>
      <c r="G15" s="9">
        <f t="shared" si="2"/>
        <v>0.5427252914312799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20.8</v>
      </c>
    </row>
    <row r="16" spans="1:15" ht="23" customHeight="1" x14ac:dyDescent="0.2">
      <c r="A16" s="2">
        <v>24</v>
      </c>
      <c r="B16" s="11">
        <f>RANK(A16,A:A,)</f>
        <v>15</v>
      </c>
      <c r="C16" s="11">
        <f t="shared" si="3"/>
        <v>272</v>
      </c>
      <c r="D16" s="11">
        <f t="shared" si="0"/>
        <v>2.4896265560165973E-2</v>
      </c>
      <c r="E16" s="11">
        <f t="shared" si="4"/>
        <v>0.28215767634854777</v>
      </c>
      <c r="F16" s="33">
        <f t="shared" si="1"/>
        <v>-0.14928970545192488</v>
      </c>
      <c r="G16" s="9">
        <f t="shared" si="2"/>
        <v>0.44066251905145165</v>
      </c>
      <c r="H16" s="9"/>
      <c r="I16" s="2" t="s">
        <v>56</v>
      </c>
      <c r="J16" s="61" t="s">
        <v>60</v>
      </c>
      <c r="K16" s="62"/>
      <c r="L16" s="6"/>
      <c r="M16" s="7">
        <v>0.5</v>
      </c>
      <c r="N16" s="7" t="s">
        <v>32</v>
      </c>
      <c r="O16" s="8">
        <f>PERCENTILE(A:A,M16)</f>
        <v>19</v>
      </c>
    </row>
    <row r="17" spans="1:15" x14ac:dyDescent="0.2">
      <c r="A17" s="2">
        <v>19</v>
      </c>
      <c r="B17" s="11">
        <f>RANK(A17,A:A,)</f>
        <v>21</v>
      </c>
      <c r="C17" s="11">
        <f t="shared" si="3"/>
        <v>291</v>
      </c>
      <c r="D17" s="11">
        <f t="shared" si="0"/>
        <v>1.970954356846473E-2</v>
      </c>
      <c r="E17" s="11">
        <f t="shared" si="4"/>
        <v>0.30186721991701249</v>
      </c>
      <c r="F17" s="33">
        <f t="shared" si="1"/>
        <v>-0.25192637795012318</v>
      </c>
      <c r="G17" s="9">
        <f t="shared" si="2"/>
        <v>0.40054898517697446</v>
      </c>
      <c r="H17" s="9"/>
      <c r="I17" s="2">
        <v>0</v>
      </c>
      <c r="J17" s="60" t="s">
        <v>50</v>
      </c>
      <c r="K17" s="60" t="s">
        <v>45</v>
      </c>
      <c r="L17" s="6"/>
      <c r="M17" s="7">
        <v>0.4</v>
      </c>
      <c r="N17" s="7" t="s">
        <v>27</v>
      </c>
      <c r="O17" s="8">
        <f>PERCENTILE(A:A,M17)</f>
        <v>15</v>
      </c>
    </row>
    <row r="18" spans="1:15" x14ac:dyDescent="0.2">
      <c r="A18" s="2">
        <v>17</v>
      </c>
      <c r="B18" s="11">
        <f>RANK(A18,A:A,)</f>
        <v>24</v>
      </c>
      <c r="C18" s="11">
        <f t="shared" si="3"/>
        <v>308</v>
      </c>
      <c r="D18" s="11">
        <f t="shared" si="0"/>
        <v>1.7634854771784232E-2</v>
      </c>
      <c r="E18" s="11">
        <f t="shared" si="4"/>
        <v>0.31950207468879671</v>
      </c>
      <c r="F18" s="33">
        <f t="shared" si="1"/>
        <v>-0.45719972294651984</v>
      </c>
      <c r="G18" s="9">
        <f t="shared" si="2"/>
        <v>0.32376374873939073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12.9</v>
      </c>
    </row>
    <row r="19" spans="1:15" x14ac:dyDescent="0.2">
      <c r="A19" s="2">
        <v>13</v>
      </c>
      <c r="B19" s="11">
        <f>RANK(A19,A:A,)</f>
        <v>28</v>
      </c>
      <c r="C19" s="11">
        <f t="shared" si="3"/>
        <v>321</v>
      </c>
      <c r="D19" s="11">
        <f t="shared" si="0"/>
        <v>1.3485477178423237E-2</v>
      </c>
      <c r="E19" s="11">
        <f t="shared" si="4"/>
        <v>0.33298755186721996</v>
      </c>
      <c r="F19" s="33">
        <f t="shared" si="1"/>
        <v>-0.71379140419201559</v>
      </c>
      <c r="G19" s="9">
        <f t="shared" si="2"/>
        <v>0.23767808786662112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11</v>
      </c>
    </row>
    <row r="20" spans="1:15" x14ac:dyDescent="0.2">
      <c r="A20" s="2">
        <v>8</v>
      </c>
      <c r="B20" s="11">
        <f>RANK(A20,A:A,)</f>
        <v>38</v>
      </c>
      <c r="C20" s="11">
        <f t="shared" si="3"/>
        <v>329</v>
      </c>
      <c r="D20" s="11">
        <f t="shared" si="0"/>
        <v>8.2987551867219917E-3</v>
      </c>
      <c r="E20" s="11">
        <f t="shared" si="4"/>
        <v>0.34128630705394197</v>
      </c>
      <c r="F20" s="33">
        <f t="shared" si="1"/>
        <v>0.56916700203546333</v>
      </c>
      <c r="G20" s="9">
        <f t="shared" si="2"/>
        <v>0.71537859404877535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5.3</v>
      </c>
    </row>
    <row r="21" spans="1:15" x14ac:dyDescent="0.2">
      <c r="A21" s="2">
        <v>33</v>
      </c>
      <c r="B21" s="11">
        <f>RANK(A21,A:A,)</f>
        <v>6</v>
      </c>
      <c r="C21" s="11">
        <f t="shared" si="3"/>
        <v>362</v>
      </c>
      <c r="D21" s="11">
        <f t="shared" si="0"/>
        <v>3.4232365145228219E-2</v>
      </c>
      <c r="E21" s="11">
        <f t="shared" si="4"/>
        <v>0.37551867219917018</v>
      </c>
      <c r="F21" s="33">
        <f t="shared" si="1"/>
        <v>-4.6653032953726553E-2</v>
      </c>
      <c r="G21" s="9">
        <f t="shared" si="2"/>
        <v>0.48139488191406909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21</v>
      </c>
      <c r="B22" s="11">
        <f>RANK(A22,A:A,)</f>
        <v>17</v>
      </c>
      <c r="C22" s="11">
        <f t="shared" si="3"/>
        <v>383</v>
      </c>
      <c r="D22" s="11">
        <f t="shared" si="0"/>
        <v>2.1784232365145227E-2</v>
      </c>
      <c r="E22" s="11">
        <f t="shared" si="4"/>
        <v>0.39730290456431538</v>
      </c>
      <c r="F22" s="33">
        <f t="shared" si="1"/>
        <v>0.31257532078996753</v>
      </c>
      <c r="G22" s="9">
        <f t="shared" si="2"/>
        <v>0.62269833480673842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28</v>
      </c>
      <c r="B23" s="11">
        <f>RANK(A23,A:A,)</f>
        <v>10</v>
      </c>
      <c r="C23" s="11">
        <f t="shared" si="3"/>
        <v>411</v>
      </c>
      <c r="D23" s="11">
        <f t="shared" si="0"/>
        <v>2.9045643153526972E-2</v>
      </c>
      <c r="E23" s="11">
        <f t="shared" si="4"/>
        <v>0.42634854771784236</v>
      </c>
      <c r="F23" s="33">
        <f t="shared" si="1"/>
        <v>-0.45719972294651984</v>
      </c>
      <c r="G23" s="9">
        <f t="shared" si="2"/>
        <v>0.32376374873939073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13</v>
      </c>
      <c r="B24" s="11">
        <f>RANK(A24,A:A,)</f>
        <v>28</v>
      </c>
      <c r="C24" s="11">
        <f t="shared" si="3"/>
        <v>424</v>
      </c>
      <c r="D24" s="11">
        <f t="shared" si="0"/>
        <v>1.3485477178423237E-2</v>
      </c>
      <c r="E24" s="11">
        <f t="shared" si="4"/>
        <v>0.43983402489626561</v>
      </c>
      <c r="F24" s="33">
        <f t="shared" si="1"/>
        <v>-1.0217014216866105</v>
      </c>
      <c r="G24" s="9">
        <f t="shared" si="2"/>
        <v>0.15346111901255835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2</v>
      </c>
      <c r="B25" s="11">
        <f>RANK(A25,A:A,)</f>
        <v>41</v>
      </c>
      <c r="C25" s="11">
        <f t="shared" si="3"/>
        <v>426</v>
      </c>
      <c r="D25" s="11">
        <f t="shared" si="0"/>
        <v>2.0746887966804979E-3</v>
      </c>
      <c r="E25" s="11">
        <f t="shared" si="4"/>
        <v>0.4419087136929461</v>
      </c>
      <c r="F25" s="33">
        <f t="shared" si="1"/>
        <v>0.15862031204267008</v>
      </c>
      <c r="G25" s="9">
        <f t="shared" si="2"/>
        <v>0.56301598764472172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25</v>
      </c>
      <c r="B26" s="11">
        <f>RANK(A26,A:A,)</f>
        <v>12</v>
      </c>
      <c r="C26" s="11">
        <f t="shared" si="3"/>
        <v>451</v>
      </c>
      <c r="D26" s="11">
        <f t="shared" si="0"/>
        <v>2.5933609958506226E-2</v>
      </c>
      <c r="E26" s="11">
        <f t="shared" si="4"/>
        <v>0.46784232365145234</v>
      </c>
      <c r="F26" s="33">
        <f t="shared" si="1"/>
        <v>0.15862031204267008</v>
      </c>
      <c r="G26" s="9">
        <f t="shared" si="2"/>
        <v>0.56301598764472172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25</v>
      </c>
      <c r="B27" s="11">
        <f>RANK(A27,A:A,)</f>
        <v>12</v>
      </c>
      <c r="C27" s="11">
        <f t="shared" si="3"/>
        <v>476</v>
      </c>
      <c r="D27" s="11">
        <f t="shared" si="0"/>
        <v>2.5933609958506226E-2</v>
      </c>
      <c r="E27" s="11">
        <f t="shared" si="4"/>
        <v>0.49377593360995858</v>
      </c>
      <c r="F27" s="33">
        <f t="shared" si="1"/>
        <v>1.3389420457719508</v>
      </c>
      <c r="G27" s="9">
        <f t="shared" si="2"/>
        <v>0.90970522980057367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48</v>
      </c>
      <c r="B28" s="11">
        <f>RANK(A28,A:A,)</f>
        <v>3</v>
      </c>
      <c r="C28" s="11">
        <f t="shared" si="3"/>
        <v>524</v>
      </c>
      <c r="D28" s="11">
        <f t="shared" si="0"/>
        <v>4.9792531120331947E-2</v>
      </c>
      <c r="E28" s="11">
        <f t="shared" si="4"/>
        <v>0.54356846473029052</v>
      </c>
      <c r="F28" s="33">
        <f t="shared" si="1"/>
        <v>-0.50851805919561899</v>
      </c>
      <c r="G28" s="9">
        <f t="shared" si="2"/>
        <v>0.30554503875487482</v>
      </c>
      <c r="H28" s="9"/>
      <c r="I28" s="2"/>
      <c r="J28" s="22" t="s">
        <v>44</v>
      </c>
      <c r="K28" s="22">
        <v>0</v>
      </c>
    </row>
    <row r="29" spans="1:15" x14ac:dyDescent="0.2">
      <c r="A29" s="2">
        <v>12</v>
      </c>
      <c r="B29" s="11">
        <f>RANK(A29,A:A,)</f>
        <v>32</v>
      </c>
      <c r="C29" s="11">
        <f t="shared" si="3"/>
        <v>536</v>
      </c>
      <c r="D29" s="11">
        <f t="shared" si="0"/>
        <v>1.2448132780082987E-2</v>
      </c>
      <c r="E29" s="11">
        <f t="shared" si="4"/>
        <v>0.55601659751037347</v>
      </c>
      <c r="F29" s="33">
        <f t="shared" si="1"/>
        <v>4.9312255832088923</v>
      </c>
      <c r="G29" s="9">
        <f t="shared" si="2"/>
        <v>0.99999959142349248</v>
      </c>
      <c r="H29" s="9"/>
      <c r="I29" s="2"/>
      <c r="J29" s="15"/>
      <c r="K29" s="15"/>
    </row>
    <row r="30" spans="1:15" x14ac:dyDescent="0.2">
      <c r="A30" s="2">
        <v>118</v>
      </c>
      <c r="B30" s="11">
        <f>RANK(A30,A:A,)</f>
        <v>1</v>
      </c>
      <c r="C30" s="11">
        <f t="shared" si="3"/>
        <v>654</v>
      </c>
      <c r="D30" s="11">
        <f t="shared" si="0"/>
        <v>0.12240663900414937</v>
      </c>
      <c r="E30" s="11">
        <f t="shared" si="4"/>
        <v>0.67842323651452285</v>
      </c>
      <c r="F30" s="33">
        <f t="shared" si="1"/>
        <v>0.26125698454086838</v>
      </c>
      <c r="G30" s="9">
        <f t="shared" si="2"/>
        <v>0.60305283189562886</v>
      </c>
      <c r="H30" s="9"/>
      <c r="I30" s="2"/>
      <c r="J30" s="15"/>
      <c r="K30" s="15"/>
    </row>
    <row r="31" spans="1:15" x14ac:dyDescent="0.2">
      <c r="A31" s="2">
        <v>27</v>
      </c>
      <c r="B31" s="11">
        <f>RANK(A31,A:A,)</f>
        <v>11</v>
      </c>
      <c r="C31" s="11">
        <f t="shared" si="3"/>
        <v>681</v>
      </c>
      <c r="D31" s="11">
        <f t="shared" si="0"/>
        <v>2.8008298755186723E-2</v>
      </c>
      <c r="E31" s="11">
        <f t="shared" si="4"/>
        <v>0.70643153526970959</v>
      </c>
      <c r="F31" s="33">
        <f t="shared" si="1"/>
        <v>-0.55983639544471808</v>
      </c>
      <c r="G31" s="9">
        <f t="shared" si="2"/>
        <v>0.28779551804943959</v>
      </c>
      <c r="H31" s="9"/>
      <c r="I31" s="2"/>
      <c r="J31" s="15"/>
      <c r="K31" s="15"/>
    </row>
    <row r="32" spans="1:15" x14ac:dyDescent="0.2">
      <c r="A32" s="2">
        <v>11</v>
      </c>
      <c r="B32" s="11">
        <f>RANK(A32,A:A,)</f>
        <v>35</v>
      </c>
      <c r="C32" s="11">
        <f t="shared" si="3"/>
        <v>692</v>
      </c>
      <c r="D32" s="11">
        <f t="shared" si="0"/>
        <v>1.1410788381742738E-2</v>
      </c>
      <c r="E32" s="11">
        <f t="shared" si="4"/>
        <v>0.71784232365145229</v>
      </c>
      <c r="F32" s="33">
        <f t="shared" si="1"/>
        <v>-4.6653032953726553E-2</v>
      </c>
      <c r="G32" s="9">
        <f t="shared" si="2"/>
        <v>0.48139488191406909</v>
      </c>
      <c r="H32" s="9"/>
      <c r="I32" s="2"/>
      <c r="J32" s="15"/>
      <c r="K32" s="15"/>
    </row>
    <row r="33" spans="1:11" ht="37" customHeight="1" x14ac:dyDescent="0.2">
      <c r="A33" s="2">
        <v>21</v>
      </c>
      <c r="B33" s="11">
        <f>RANK(A33,A:A,)</f>
        <v>17</v>
      </c>
      <c r="C33" s="11">
        <f t="shared" si="3"/>
        <v>713</v>
      </c>
      <c r="D33" s="11">
        <f t="shared" si="0"/>
        <v>2.1784232365145227E-2</v>
      </c>
      <c r="E33" s="11">
        <f t="shared" si="4"/>
        <v>0.73962655601659755</v>
      </c>
      <c r="F33" s="33">
        <f t="shared" si="1"/>
        <v>-0.86774641293931309</v>
      </c>
      <c r="G33" s="9">
        <f t="shared" si="2"/>
        <v>0.19276658574586433</v>
      </c>
      <c r="H33" s="9"/>
      <c r="I33" s="2">
        <f>C46/10</f>
        <v>96.4</v>
      </c>
      <c r="J33" s="63" t="s">
        <v>64</v>
      </c>
      <c r="K33" s="64"/>
    </row>
    <row r="34" spans="1:11" x14ac:dyDescent="0.2">
      <c r="A34" s="2">
        <v>5</v>
      </c>
      <c r="B34" s="11">
        <f>RANK(A34,A:A,)</f>
        <v>40</v>
      </c>
      <c r="C34" s="11">
        <f t="shared" si="3"/>
        <v>718</v>
      </c>
      <c r="D34" s="11">
        <f t="shared" si="0"/>
        <v>5.1867219917012446E-3</v>
      </c>
      <c r="E34" s="11">
        <f t="shared" si="4"/>
        <v>0.74481327800829877</v>
      </c>
      <c r="F34" s="33">
        <f t="shared" si="1"/>
        <v>0.56916700203546333</v>
      </c>
      <c r="G34" s="9">
        <f t="shared" si="2"/>
        <v>0.71537859404877535</v>
      </c>
      <c r="H34" s="9"/>
      <c r="I34" s="2">
        <v>0</v>
      </c>
      <c r="J34" s="60" t="s">
        <v>50</v>
      </c>
      <c r="K34" s="65" t="s">
        <v>45</v>
      </c>
    </row>
    <row r="35" spans="1:11" x14ac:dyDescent="0.2">
      <c r="A35" s="2">
        <v>33</v>
      </c>
      <c r="B35" s="11">
        <f>RANK(A35,A:A,)</f>
        <v>6</v>
      </c>
      <c r="C35" s="11">
        <f t="shared" si="3"/>
        <v>751</v>
      </c>
      <c r="D35" s="11">
        <f t="shared" si="0"/>
        <v>3.4232365145228219E-2</v>
      </c>
      <c r="E35" s="11">
        <f t="shared" si="4"/>
        <v>0.77904564315352698</v>
      </c>
      <c r="F35" s="33">
        <f t="shared" si="1"/>
        <v>0.36389365703906668</v>
      </c>
      <c r="G35" s="9">
        <f t="shared" si="2"/>
        <v>0.64203128931508913</v>
      </c>
      <c r="H35" s="9"/>
      <c r="I35" s="2">
        <f>I34+$I$33</f>
        <v>96.4</v>
      </c>
      <c r="J35" s="28">
        <v>13.5</v>
      </c>
      <c r="K35" s="18">
        <v>5</v>
      </c>
    </row>
    <row r="36" spans="1:11" x14ac:dyDescent="0.2">
      <c r="A36" s="2">
        <v>29</v>
      </c>
      <c r="B36" s="11">
        <f>RANK(A36,A:A,)</f>
        <v>9</v>
      </c>
      <c r="C36" s="11">
        <f t="shared" si="3"/>
        <v>780</v>
      </c>
      <c r="D36" s="11">
        <f t="shared" si="0"/>
        <v>3.0082987551867221E-2</v>
      </c>
      <c r="E36" s="11">
        <f t="shared" si="4"/>
        <v>0.8091286307053942</v>
      </c>
      <c r="F36" s="33">
        <f t="shared" si="1"/>
        <v>-1.0217014216866105</v>
      </c>
      <c r="G36" s="9">
        <f t="shared" si="2"/>
        <v>0.15346111901255835</v>
      </c>
      <c r="H36" s="9"/>
      <c r="I36" s="2">
        <f t="shared" ref="I36:I44" si="5">I35+$I$33</f>
        <v>192.8</v>
      </c>
      <c r="J36" s="28">
        <v>27</v>
      </c>
      <c r="K36" s="18">
        <v>4</v>
      </c>
    </row>
    <row r="37" spans="1:11" x14ac:dyDescent="0.2">
      <c r="A37" s="2">
        <v>2</v>
      </c>
      <c r="B37" s="11">
        <f>RANK(A37,A:A,)</f>
        <v>41</v>
      </c>
      <c r="C37" s="11">
        <f t="shared" si="3"/>
        <v>782</v>
      </c>
      <c r="D37" s="11">
        <f t="shared" si="0"/>
        <v>2.0746887966804979E-3</v>
      </c>
      <c r="E37" s="11">
        <f t="shared" si="4"/>
        <v>0.81120331950207469</v>
      </c>
      <c r="F37" s="33">
        <f t="shared" si="1"/>
        <v>0.15862031204267008</v>
      </c>
      <c r="G37" s="9">
        <f t="shared" si="2"/>
        <v>0.56301598764472172</v>
      </c>
      <c r="H37" s="9"/>
      <c r="I37" s="2">
        <f t="shared" si="5"/>
        <v>289.20000000000005</v>
      </c>
      <c r="J37" s="28">
        <v>40.5</v>
      </c>
      <c r="K37" s="18">
        <v>3</v>
      </c>
    </row>
    <row r="38" spans="1:11" x14ac:dyDescent="0.2">
      <c r="A38" s="2">
        <v>25</v>
      </c>
      <c r="B38" s="11">
        <f>RANK(A38,A:A,)</f>
        <v>12</v>
      </c>
      <c r="C38" s="11">
        <f t="shared" si="3"/>
        <v>807</v>
      </c>
      <c r="D38" s="11">
        <f t="shared" si="0"/>
        <v>2.5933609958506226E-2</v>
      </c>
      <c r="E38" s="11">
        <f t="shared" si="4"/>
        <v>0.83713692946058094</v>
      </c>
      <c r="F38" s="33">
        <f t="shared" si="1"/>
        <v>2.00608041701024</v>
      </c>
      <c r="G38" s="9">
        <f t="shared" si="2"/>
        <v>0.97757616558002214</v>
      </c>
      <c r="H38" s="9"/>
      <c r="I38" s="2">
        <f t="shared" si="5"/>
        <v>385.6</v>
      </c>
      <c r="J38" s="28">
        <v>54</v>
      </c>
      <c r="K38" s="18">
        <v>4</v>
      </c>
    </row>
    <row r="39" spans="1:11" x14ac:dyDescent="0.2">
      <c r="A39" s="2">
        <v>61</v>
      </c>
      <c r="B39" s="11">
        <f>RANK(A39,A:A,)</f>
        <v>2</v>
      </c>
      <c r="C39" s="11">
        <f t="shared" si="3"/>
        <v>868</v>
      </c>
      <c r="D39" s="11">
        <f t="shared" si="0"/>
        <v>6.3278008298755184E-2</v>
      </c>
      <c r="E39" s="11">
        <f t="shared" si="4"/>
        <v>0.90041493775933612</v>
      </c>
      <c r="F39" s="33">
        <f t="shared" si="1"/>
        <v>-0.35456305044832148</v>
      </c>
      <c r="G39" s="9">
        <f t="shared" si="2"/>
        <v>0.36145848068038294</v>
      </c>
      <c r="H39" s="9"/>
      <c r="I39" s="2">
        <f t="shared" si="5"/>
        <v>482</v>
      </c>
      <c r="J39" s="28">
        <v>67.5</v>
      </c>
      <c r="K39" s="18">
        <v>4</v>
      </c>
    </row>
    <row r="40" spans="1:11" x14ac:dyDescent="0.2">
      <c r="A40" s="2">
        <v>15</v>
      </c>
      <c r="B40" s="11">
        <f>RANK(A40,A:A,)</f>
        <v>25</v>
      </c>
      <c r="C40" s="11">
        <f t="shared" si="3"/>
        <v>883</v>
      </c>
      <c r="D40" s="11">
        <f t="shared" si="0"/>
        <v>1.5560165975103735E-2</v>
      </c>
      <c r="E40" s="11">
        <f t="shared" si="4"/>
        <v>0.91597510373443991</v>
      </c>
      <c r="F40" s="33">
        <f t="shared" si="1"/>
        <v>-0.55983639544471808</v>
      </c>
      <c r="G40" s="9">
        <f t="shared" si="2"/>
        <v>0.28779551804943959</v>
      </c>
      <c r="H40" s="9"/>
      <c r="I40" s="2">
        <f t="shared" si="5"/>
        <v>578.4</v>
      </c>
      <c r="J40" s="28">
        <v>81</v>
      </c>
      <c r="K40" s="18">
        <v>6</v>
      </c>
    </row>
    <row r="41" spans="1:11" x14ac:dyDescent="0.2">
      <c r="A41" s="2">
        <v>11</v>
      </c>
      <c r="B41" s="11">
        <f>RANK(A41,A:A,)</f>
        <v>35</v>
      </c>
      <c r="C41" s="11">
        <f t="shared" si="3"/>
        <v>894</v>
      </c>
      <c r="D41" s="11">
        <f t="shared" si="0"/>
        <v>1.1410788381742738E-2</v>
      </c>
      <c r="E41" s="11">
        <f t="shared" si="4"/>
        <v>0.92738589211618261</v>
      </c>
      <c r="F41" s="33">
        <f t="shared" si="1"/>
        <v>-1.0217014216866105</v>
      </c>
      <c r="G41" s="9">
        <f t="shared" si="2"/>
        <v>0.15346111901255835</v>
      </c>
      <c r="H41" s="9"/>
      <c r="I41" s="2">
        <f t="shared" si="5"/>
        <v>674.8</v>
      </c>
      <c r="J41" s="28">
        <v>94.5</v>
      </c>
      <c r="K41" s="18">
        <v>5</v>
      </c>
    </row>
    <row r="42" spans="1:11" x14ac:dyDescent="0.2">
      <c r="A42" s="2">
        <v>2</v>
      </c>
      <c r="B42" s="11">
        <f>RANK(A42,A:A,)</f>
        <v>41</v>
      </c>
      <c r="C42" s="11">
        <f t="shared" si="3"/>
        <v>896</v>
      </c>
      <c r="D42" s="11">
        <f t="shared" si="0"/>
        <v>2.0746887966804979E-3</v>
      </c>
      <c r="E42" s="11">
        <f t="shared" si="4"/>
        <v>0.9294605809128631</v>
      </c>
      <c r="F42" s="33">
        <f t="shared" si="1"/>
        <v>0.46653032953726503</v>
      </c>
      <c r="G42" s="9">
        <f t="shared" si="2"/>
        <v>0.67958202838140491</v>
      </c>
      <c r="H42" s="9"/>
      <c r="I42" s="2">
        <f t="shared" si="5"/>
        <v>771.19999999999993</v>
      </c>
      <c r="J42" s="28">
        <v>108</v>
      </c>
      <c r="K42" s="18">
        <v>3</v>
      </c>
    </row>
    <row r="43" spans="1:11" x14ac:dyDescent="0.2">
      <c r="A43" s="2">
        <v>31</v>
      </c>
      <c r="B43" s="11">
        <f>RANK(A43,A:A,)</f>
        <v>8</v>
      </c>
      <c r="C43" s="11">
        <f t="shared" si="3"/>
        <v>927</v>
      </c>
      <c r="D43" s="11">
        <f t="shared" si="0"/>
        <v>3.2157676348547715E-2</v>
      </c>
      <c r="E43" s="11">
        <f t="shared" si="4"/>
        <v>0.96161825726141081</v>
      </c>
      <c r="F43" s="33">
        <f t="shared" si="1"/>
        <v>-9.7971369202825717E-2</v>
      </c>
      <c r="G43" s="9">
        <f t="shared" si="2"/>
        <v>0.46097751401870501</v>
      </c>
      <c r="H43" s="9"/>
      <c r="I43" s="2">
        <f t="shared" si="5"/>
        <v>867.59999999999991</v>
      </c>
      <c r="J43" s="28">
        <v>121.5</v>
      </c>
      <c r="K43" s="18">
        <v>4</v>
      </c>
    </row>
    <row r="44" spans="1:11" x14ac:dyDescent="0.2">
      <c r="A44" s="2">
        <v>20</v>
      </c>
      <c r="B44" s="11">
        <f>RANK(A44,A:A,)</f>
        <v>19</v>
      </c>
      <c r="C44" s="11">
        <f t="shared" si="3"/>
        <v>947</v>
      </c>
      <c r="D44" s="11">
        <f t="shared" si="0"/>
        <v>2.0746887966804978E-2</v>
      </c>
      <c r="E44" s="11">
        <f t="shared" si="4"/>
        <v>0.98236514522821583</v>
      </c>
      <c r="F44" s="33">
        <f t="shared" si="1"/>
        <v>-1.0217014216866105</v>
      </c>
      <c r="G44" s="9">
        <f t="shared" si="2"/>
        <v>0.15346111901255835</v>
      </c>
      <c r="H44" s="9"/>
      <c r="I44" s="2">
        <f t="shared" si="5"/>
        <v>963.99999999999989</v>
      </c>
      <c r="J44" s="28">
        <v>135</v>
      </c>
      <c r="K44" s="18">
        <v>5</v>
      </c>
    </row>
    <row r="45" spans="1:11" x14ac:dyDescent="0.2">
      <c r="A45" s="2">
        <v>2</v>
      </c>
      <c r="B45" s="11">
        <f>RANK(A45,A:A,)</f>
        <v>41</v>
      </c>
      <c r="C45" s="11">
        <f t="shared" si="3"/>
        <v>949</v>
      </c>
      <c r="D45" s="11">
        <f t="shared" si="0"/>
        <v>2.0746887966804979E-3</v>
      </c>
      <c r="E45" s="11">
        <f t="shared" si="4"/>
        <v>0.98443983402489632</v>
      </c>
      <c r="F45" s="33">
        <f t="shared" si="1"/>
        <v>-0.35456305044832148</v>
      </c>
      <c r="G45" s="9">
        <f t="shared" si="2"/>
        <v>0.36145848068038294</v>
      </c>
      <c r="H45" s="9"/>
      <c r="I45" s="2"/>
      <c r="J45" s="22" t="s">
        <v>44</v>
      </c>
      <c r="K45" s="23">
        <v>0</v>
      </c>
    </row>
    <row r="46" spans="1:11" x14ac:dyDescent="0.2">
      <c r="A46" s="2">
        <v>15</v>
      </c>
      <c r="B46" s="36">
        <f>RANK(A46,A:A,)</f>
        <v>25</v>
      </c>
      <c r="C46" s="36">
        <f t="shared" si="3"/>
        <v>964</v>
      </c>
      <c r="D46" s="36">
        <f t="shared" si="0"/>
        <v>1.5560165975103735E-2</v>
      </c>
      <c r="E46" s="36">
        <f t="shared" si="4"/>
        <v>1</v>
      </c>
      <c r="F46" s="33">
        <f t="shared" si="1"/>
        <v>-1.1243380941848089</v>
      </c>
      <c r="G46" s="9">
        <f t="shared" si="2"/>
        <v>0.13043481173879562</v>
      </c>
      <c r="H46" s="9"/>
      <c r="I46" s="2"/>
      <c r="J46" s="10"/>
      <c r="K46" s="10"/>
    </row>
    <row r="47" spans="1:11" ht="15" customHeight="1" x14ac:dyDescent="0.2">
      <c r="I47" s="42"/>
      <c r="J47" s="66" t="s">
        <v>63</v>
      </c>
      <c r="K47" s="67"/>
    </row>
    <row r="48" spans="1:11" x14ac:dyDescent="0.2">
      <c r="I48" s="42">
        <v>-3</v>
      </c>
      <c r="J48" s="60" t="s">
        <v>50</v>
      </c>
      <c r="K48" s="60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743B-96C7-2848-8332-A0DFAFD2EA3E}">
  <sheetPr>
    <tabColor rgb="FFFFC000"/>
  </sheetPr>
  <dimension ref="A2:O61"/>
  <sheetViews>
    <sheetView showFormulas="1" topLeftCell="G32" workbookViewId="0">
      <selection activeCell="J49" sqref="J49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5.1640625" bestFit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57" t="s">
        <v>10</v>
      </c>
      <c r="B2" s="58" t="s">
        <v>12</v>
      </c>
      <c r="C2" s="58" t="s">
        <v>46</v>
      </c>
      <c r="D2" s="58" t="s">
        <v>47</v>
      </c>
      <c r="E2" s="58" t="s">
        <v>49</v>
      </c>
      <c r="F2" s="59" t="s">
        <v>39</v>
      </c>
      <c r="G2" s="59" t="s">
        <v>54</v>
      </c>
      <c r="H2" s="37"/>
      <c r="I2" s="3"/>
      <c r="J2" s="60" t="s">
        <v>48</v>
      </c>
      <c r="K2" s="38">
        <f>SUM(A:A)</f>
        <v>964</v>
      </c>
    </row>
    <row r="3" spans="1:15" x14ac:dyDescent="0.2">
      <c r="A3" s="2">
        <v>20</v>
      </c>
      <c r="B3" s="11">
        <f>RANK(A3,A:A,)</f>
        <v>19</v>
      </c>
      <c r="C3" s="11">
        <f>SUM(A3)</f>
        <v>20</v>
      </c>
      <c r="D3" s="11">
        <f>A3/$K$2</f>
        <v>2.0746887966804978E-2</v>
      </c>
      <c r="E3" s="11">
        <f>D3</f>
        <v>2.0746887966804978E-2</v>
      </c>
      <c r="F3" s="33">
        <f>STANDARDIZE(A4,$K$5,$K$11)</f>
        <v>-0.50851805919561899</v>
      </c>
      <c r="G3" s="9">
        <f>_xlfn.NORM.S.DIST(F3,C3)</f>
        <v>0.30554503875487482</v>
      </c>
      <c r="H3" s="9"/>
      <c r="I3" s="2"/>
      <c r="J3" s="60" t="s">
        <v>13</v>
      </c>
      <c r="K3" s="38">
        <f>MIN(A:A)</f>
        <v>2</v>
      </c>
      <c r="M3" s="60" t="s">
        <v>33</v>
      </c>
      <c r="N3" s="60" t="s">
        <v>23</v>
      </c>
      <c r="O3" s="60" t="s">
        <v>34</v>
      </c>
    </row>
    <row r="4" spans="1:15" x14ac:dyDescent="0.2">
      <c r="A4" s="2">
        <v>12</v>
      </c>
      <c r="B4" s="11">
        <f>RANK(A4,A:A,)</f>
        <v>32</v>
      </c>
      <c r="C4" s="11">
        <f>SUM(C3+A4)</f>
        <v>32</v>
      </c>
      <c r="D4" s="11">
        <f t="shared" ref="D4:D46" si="0">A4/$K$2</f>
        <v>1.2448132780082987E-2</v>
      </c>
      <c r="E4" s="11">
        <f>SUM(E3+D4)</f>
        <v>3.3195020746887967E-2</v>
      </c>
      <c r="F4" s="33">
        <f t="shared" ref="F4:F46" si="1">STANDARDIZE(A5,$K$5,$K$11)</f>
        <v>-0.35456305044832148</v>
      </c>
      <c r="G4" s="9">
        <f t="shared" ref="G4:G46" si="2">_xlfn.NORM.S.DIST(F4,C4)</f>
        <v>0.36145848068038294</v>
      </c>
      <c r="H4" s="9"/>
      <c r="I4" s="2"/>
      <c r="J4" s="60" t="s">
        <v>14</v>
      </c>
      <c r="K4" s="38">
        <f>MAX(A:A)</f>
        <v>118</v>
      </c>
      <c r="M4" s="7">
        <v>0</v>
      </c>
      <c r="N4" s="7">
        <f>K3</f>
        <v>2</v>
      </c>
      <c r="O4" s="7" t="s">
        <v>35</v>
      </c>
    </row>
    <row r="5" spans="1:15" x14ac:dyDescent="0.2">
      <c r="A5" s="2">
        <v>15</v>
      </c>
      <c r="B5" s="11">
        <f>RANK(A5,A:A,)</f>
        <v>25</v>
      </c>
      <c r="C5" s="11">
        <f t="shared" ref="C5:C46" si="3">SUM(C4+A5)</f>
        <v>47</v>
      </c>
      <c r="D5" s="11">
        <f t="shared" si="0"/>
        <v>1.5560165975103735E-2</v>
      </c>
      <c r="E5" s="11">
        <f t="shared" ref="E5:E46" si="4">SUM(E4+D5)</f>
        <v>4.8755186721991702E-2</v>
      </c>
      <c r="F5" s="33">
        <f t="shared" si="1"/>
        <v>-0.55983639544471808</v>
      </c>
      <c r="G5" s="9">
        <f t="shared" si="2"/>
        <v>0.28779551804943959</v>
      </c>
      <c r="H5" s="9"/>
      <c r="I5" s="2"/>
      <c r="J5" s="60" t="s">
        <v>15</v>
      </c>
      <c r="K5" s="38">
        <f>AVERAGE(A:A)</f>
        <v>21.90909090909091</v>
      </c>
      <c r="M5" s="7">
        <v>1</v>
      </c>
      <c r="N5" s="7">
        <f>_xlfn.QUARTILE.EXC(A:A,M5)</f>
        <v>12</v>
      </c>
      <c r="O5" s="7" t="s">
        <v>36</v>
      </c>
    </row>
    <row r="6" spans="1:15" x14ac:dyDescent="0.2">
      <c r="A6" s="2">
        <v>11</v>
      </c>
      <c r="B6" s="11">
        <f>RANK(A6,A:A,)</f>
        <v>35</v>
      </c>
      <c r="C6" s="11">
        <f t="shared" si="3"/>
        <v>58</v>
      </c>
      <c r="D6" s="11">
        <f t="shared" si="0"/>
        <v>1.1410788381742738E-2</v>
      </c>
      <c r="E6" s="11">
        <f t="shared" si="4"/>
        <v>6.0165975103734441E-2</v>
      </c>
      <c r="F6" s="33">
        <f t="shared" si="1"/>
        <v>4.6653032953726014E-3</v>
      </c>
      <c r="G6" s="9">
        <f t="shared" si="2"/>
        <v>0.5018611799839704</v>
      </c>
      <c r="H6" s="9"/>
      <c r="I6" s="2"/>
      <c r="J6" s="60" t="s">
        <v>16</v>
      </c>
      <c r="K6" s="38">
        <f>MEDIAN(A:A)</f>
        <v>19</v>
      </c>
      <c r="M6" s="7">
        <v>2</v>
      </c>
      <c r="N6" s="7">
        <f>_xlfn.QUARTILE.EXC(A:A,M6)</f>
        <v>19</v>
      </c>
      <c r="O6" s="7" t="s">
        <v>32</v>
      </c>
    </row>
    <row r="7" spans="1:15" x14ac:dyDescent="0.2">
      <c r="A7" s="2">
        <v>22</v>
      </c>
      <c r="B7" s="11">
        <f>RANK(A7,A:A,)</f>
        <v>16</v>
      </c>
      <c r="C7" s="11">
        <f t="shared" si="3"/>
        <v>80</v>
      </c>
      <c r="D7" s="11">
        <f t="shared" si="0"/>
        <v>2.2821576763485476E-2</v>
      </c>
      <c r="E7" s="11">
        <f t="shared" si="4"/>
        <v>8.2987551867219914E-2</v>
      </c>
      <c r="F7" s="33">
        <f t="shared" si="1"/>
        <v>-0.81642807669021389</v>
      </c>
      <c r="G7" s="9">
        <f t="shared" si="2"/>
        <v>0.20712767192272047</v>
      </c>
      <c r="H7" s="9"/>
      <c r="I7" s="2"/>
      <c r="J7" s="60" t="s">
        <v>17</v>
      </c>
      <c r="K7" s="38">
        <f>-MODE(A:A)</f>
        <v>-13</v>
      </c>
      <c r="M7" s="7">
        <v>3</v>
      </c>
      <c r="N7" s="7">
        <f>_xlfn.QUARTILE.EXC(A:A,M7)</f>
        <v>26.5</v>
      </c>
      <c r="O7" s="7" t="s">
        <v>37</v>
      </c>
    </row>
    <row r="8" spans="1:15" x14ac:dyDescent="0.2">
      <c r="A8" s="2">
        <v>6</v>
      </c>
      <c r="B8" s="11">
        <f>RANK(A8,A:A,)</f>
        <v>39</v>
      </c>
      <c r="C8" s="11">
        <f t="shared" si="3"/>
        <v>86</v>
      </c>
      <c r="D8" s="11">
        <f t="shared" si="0"/>
        <v>6.2240663900414933E-3</v>
      </c>
      <c r="E8" s="11">
        <f t="shared" si="4"/>
        <v>8.9211618257261413E-2</v>
      </c>
      <c r="F8" s="33">
        <f t="shared" si="1"/>
        <v>0.87707701953005823</v>
      </c>
      <c r="G8" s="9">
        <f t="shared" si="2"/>
        <v>0.80977759712655351</v>
      </c>
      <c r="H8" s="9"/>
      <c r="I8" s="2"/>
      <c r="J8" s="60" t="s">
        <v>18</v>
      </c>
      <c r="K8" s="38">
        <f>K4-K3</f>
        <v>116</v>
      </c>
      <c r="M8" s="7">
        <v>4</v>
      </c>
      <c r="N8" s="7">
        <f>K4</f>
        <v>118</v>
      </c>
      <c r="O8" s="7" t="s">
        <v>38</v>
      </c>
    </row>
    <row r="9" spans="1:15" x14ac:dyDescent="0.2">
      <c r="A9" s="2">
        <v>39</v>
      </c>
      <c r="B9" s="11">
        <f>RANK(A9,A:A,)</f>
        <v>5</v>
      </c>
      <c r="C9" s="11">
        <f t="shared" si="3"/>
        <v>125</v>
      </c>
      <c r="D9" s="11">
        <f t="shared" si="0"/>
        <v>4.0456431535269712E-2</v>
      </c>
      <c r="E9" s="11">
        <f t="shared" si="4"/>
        <v>0.12966804979253113</v>
      </c>
      <c r="F9" s="33">
        <f t="shared" si="1"/>
        <v>-0.14928970545192488</v>
      </c>
      <c r="G9" s="9">
        <f t="shared" si="2"/>
        <v>0.44066251905145165</v>
      </c>
      <c r="H9" s="9"/>
      <c r="I9" s="2"/>
      <c r="J9" s="60" t="s">
        <v>19</v>
      </c>
      <c r="K9" s="38">
        <f>(K3+K4)/2</f>
        <v>60</v>
      </c>
    </row>
    <row r="10" spans="1:15" ht="17" customHeight="1" x14ac:dyDescent="0.2">
      <c r="A10" s="2">
        <v>19</v>
      </c>
      <c r="B10" s="11">
        <f>RANK(A10,A:A,)</f>
        <v>21</v>
      </c>
      <c r="C10" s="11">
        <f t="shared" si="3"/>
        <v>144</v>
      </c>
      <c r="D10" s="11">
        <f t="shared" si="0"/>
        <v>1.970954356846473E-2</v>
      </c>
      <c r="E10" s="11">
        <f t="shared" si="4"/>
        <v>0.14937759336099588</v>
      </c>
      <c r="F10" s="33">
        <f t="shared" si="1"/>
        <v>-0.50851805919561899</v>
      </c>
      <c r="G10" s="9">
        <f t="shared" si="2"/>
        <v>0.30554503875487482</v>
      </c>
      <c r="H10" s="9"/>
      <c r="I10" s="2"/>
      <c r="J10" s="60" t="s">
        <v>20</v>
      </c>
      <c r="K10" s="38">
        <f>VAR(A:A)</f>
        <v>379.71247357293868</v>
      </c>
      <c r="M10" s="68" t="s">
        <v>43</v>
      </c>
      <c r="N10" s="68"/>
      <c r="O10" s="68"/>
    </row>
    <row r="11" spans="1:15" x14ac:dyDescent="0.2">
      <c r="A11" s="2">
        <v>12</v>
      </c>
      <c r="B11" s="11">
        <f>RANK(A11,A:A,)</f>
        <v>32</v>
      </c>
      <c r="C11" s="11">
        <f t="shared" si="3"/>
        <v>156</v>
      </c>
      <c r="D11" s="11">
        <f t="shared" si="0"/>
        <v>1.2448132780082987E-2</v>
      </c>
      <c r="E11" s="11">
        <f t="shared" si="4"/>
        <v>0.16182572614107887</v>
      </c>
      <c r="F11" s="33">
        <f t="shared" si="1"/>
        <v>-0.45719972294651984</v>
      </c>
      <c r="G11" s="9">
        <f t="shared" si="2"/>
        <v>0.32376374873939073</v>
      </c>
      <c r="H11" s="9"/>
      <c r="I11" s="2"/>
      <c r="J11" s="60" t="s">
        <v>11</v>
      </c>
      <c r="K11" s="38">
        <f>STDEV(A:A)</f>
        <v>19.486212396793242</v>
      </c>
      <c r="M11" s="60" t="s">
        <v>21</v>
      </c>
      <c r="N11" s="60" t="s">
        <v>22</v>
      </c>
      <c r="O11" s="60" t="s">
        <v>23</v>
      </c>
    </row>
    <row r="12" spans="1:15" x14ac:dyDescent="0.2">
      <c r="A12" s="2">
        <v>13</v>
      </c>
      <c r="B12" s="11">
        <f>RANK(A12,A:A,)</f>
        <v>28</v>
      </c>
      <c r="C12" s="11">
        <f t="shared" si="3"/>
        <v>169</v>
      </c>
      <c r="D12" s="11">
        <f t="shared" si="0"/>
        <v>1.3485477178423237E-2</v>
      </c>
      <c r="E12" s="11">
        <f t="shared" si="4"/>
        <v>0.17531120331950212</v>
      </c>
      <c r="F12" s="33">
        <f t="shared" si="1"/>
        <v>-0.45719972294651984</v>
      </c>
      <c r="G12" s="9">
        <f t="shared" si="2"/>
        <v>0.32376374873939073</v>
      </c>
      <c r="H12" s="9"/>
      <c r="I12" s="2"/>
      <c r="J12" s="60" t="s">
        <v>40</v>
      </c>
      <c r="K12" s="38">
        <f>(K11*K5)*100</f>
        <v>42692.519887519738</v>
      </c>
      <c r="M12" s="7">
        <v>0.9</v>
      </c>
      <c r="N12" s="7" t="s">
        <v>24</v>
      </c>
      <c r="O12" s="8">
        <f>PERCENTILE(A:A,M12)</f>
        <v>37.200000000000017</v>
      </c>
    </row>
    <row r="13" spans="1:15" x14ac:dyDescent="0.2">
      <c r="A13" s="2">
        <v>13</v>
      </c>
      <c r="B13" s="11">
        <f>RANK(A13,A:A,)</f>
        <v>28</v>
      </c>
      <c r="C13" s="11">
        <f t="shared" si="3"/>
        <v>182</v>
      </c>
      <c r="D13" s="11">
        <f t="shared" si="0"/>
        <v>1.3485477178423237E-2</v>
      </c>
      <c r="E13" s="11">
        <f t="shared" si="4"/>
        <v>0.18879668049792536</v>
      </c>
      <c r="F13" s="33">
        <f t="shared" si="1"/>
        <v>-0.14928970545192488</v>
      </c>
      <c r="G13" s="9">
        <f t="shared" si="2"/>
        <v>0.44066251905145165</v>
      </c>
      <c r="H13" s="9"/>
      <c r="I13" s="2"/>
      <c r="J13" s="60" t="s">
        <v>41</v>
      </c>
      <c r="K13" s="39">
        <f>SKEW(A:A)</f>
        <v>3.0815458645382141</v>
      </c>
      <c r="L13" s="5"/>
      <c r="M13" s="7">
        <v>0.8</v>
      </c>
      <c r="N13" s="7" t="s">
        <v>31</v>
      </c>
      <c r="O13" s="8">
        <f>PERCENTILE(A:A,M13)</f>
        <v>28.4</v>
      </c>
    </row>
    <row r="14" spans="1:15" x14ac:dyDescent="0.2">
      <c r="A14" s="2">
        <v>19</v>
      </c>
      <c r="B14" s="11">
        <f>RANK(A14,A:A,)</f>
        <v>21</v>
      </c>
      <c r="C14" s="11">
        <f t="shared" si="3"/>
        <v>201</v>
      </c>
      <c r="D14" s="11">
        <f t="shared" si="0"/>
        <v>1.970954356846473E-2</v>
      </c>
      <c r="E14" s="11">
        <f t="shared" si="4"/>
        <v>0.20850622406639008</v>
      </c>
      <c r="F14" s="33">
        <f t="shared" si="1"/>
        <v>1.2876237095228515</v>
      </c>
      <c r="G14" s="9">
        <f t="shared" si="2"/>
        <v>0.90106150903963</v>
      </c>
      <c r="H14" s="9"/>
      <c r="I14" s="2"/>
      <c r="J14" s="60" t="s">
        <v>42</v>
      </c>
      <c r="K14" s="38">
        <f>KURT(A:A)</f>
        <v>13.376606633488306</v>
      </c>
      <c r="L14" s="6"/>
      <c r="M14" s="7">
        <v>0.7</v>
      </c>
      <c r="N14" s="7" t="s">
        <v>25</v>
      </c>
      <c r="O14" s="8">
        <f>PERCENTILE(A:A,M14)</f>
        <v>25</v>
      </c>
    </row>
    <row r="15" spans="1:15" ht="18" customHeight="1" x14ac:dyDescent="0.2">
      <c r="A15" s="2">
        <v>47</v>
      </c>
      <c r="B15" s="11">
        <f>RANK(A15,A:A,)</f>
        <v>4</v>
      </c>
      <c r="C15" s="11">
        <f t="shared" si="3"/>
        <v>248</v>
      </c>
      <c r="D15" s="11">
        <f t="shared" si="0"/>
        <v>4.8755186721991702E-2</v>
      </c>
      <c r="E15" s="11">
        <f t="shared" si="4"/>
        <v>0.25726141078838177</v>
      </c>
      <c r="F15" s="33">
        <f t="shared" si="1"/>
        <v>0.10730197579357091</v>
      </c>
      <c r="G15" s="9">
        <f t="shared" si="2"/>
        <v>0.5427252914312799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20.8</v>
      </c>
    </row>
    <row r="16" spans="1:15" ht="23" customHeight="1" x14ac:dyDescent="0.2">
      <c r="A16" s="2">
        <v>24</v>
      </c>
      <c r="B16" s="11">
        <f>RANK(A16,A:A,)</f>
        <v>15</v>
      </c>
      <c r="C16" s="11">
        <f t="shared" si="3"/>
        <v>272</v>
      </c>
      <c r="D16" s="11">
        <f t="shared" si="0"/>
        <v>2.4896265560165973E-2</v>
      </c>
      <c r="E16" s="11">
        <f t="shared" si="4"/>
        <v>0.28215767634854777</v>
      </c>
      <c r="F16" s="33">
        <f t="shared" si="1"/>
        <v>-0.14928970545192488</v>
      </c>
      <c r="G16" s="9">
        <f t="shared" si="2"/>
        <v>0.44066251905145165</v>
      </c>
      <c r="H16" s="9"/>
      <c r="I16" s="2" t="s">
        <v>56</v>
      </c>
      <c r="J16" s="61" t="s">
        <v>60</v>
      </c>
      <c r="K16" s="62"/>
      <c r="L16" s="6"/>
      <c r="M16" s="7">
        <v>0.5</v>
      </c>
      <c r="N16" s="7" t="s">
        <v>32</v>
      </c>
      <c r="O16" s="8">
        <f>PERCENTILE(A:A,M16)</f>
        <v>19</v>
      </c>
    </row>
    <row r="17" spans="1:15" x14ac:dyDescent="0.2">
      <c r="A17" s="2">
        <v>19</v>
      </c>
      <c r="B17" s="11">
        <f>RANK(A17,A:A,)</f>
        <v>21</v>
      </c>
      <c r="C17" s="11">
        <f t="shared" si="3"/>
        <v>291</v>
      </c>
      <c r="D17" s="11">
        <f t="shared" si="0"/>
        <v>1.970954356846473E-2</v>
      </c>
      <c r="E17" s="11">
        <f t="shared" si="4"/>
        <v>0.30186721991701249</v>
      </c>
      <c r="F17" s="33">
        <f t="shared" si="1"/>
        <v>-0.25192637795012318</v>
      </c>
      <c r="G17" s="9">
        <f t="shared" si="2"/>
        <v>0.40054898517697446</v>
      </c>
      <c r="H17" s="9"/>
      <c r="I17" s="2">
        <v>0</v>
      </c>
      <c r="J17" s="60" t="s">
        <v>61</v>
      </c>
      <c r="K17" s="60" t="s">
        <v>45</v>
      </c>
      <c r="L17" s="6"/>
      <c r="M17" s="7">
        <v>0.4</v>
      </c>
      <c r="N17" s="7" t="s">
        <v>27</v>
      </c>
      <c r="O17" s="8">
        <f>PERCENTILE(A:A,M17)</f>
        <v>15</v>
      </c>
    </row>
    <row r="18" spans="1:15" x14ac:dyDescent="0.2">
      <c r="A18" s="2">
        <v>17</v>
      </c>
      <c r="B18" s="11">
        <f>RANK(A18,A:A,)</f>
        <v>24</v>
      </c>
      <c r="C18" s="11">
        <f t="shared" si="3"/>
        <v>308</v>
      </c>
      <c r="D18" s="11">
        <f t="shared" si="0"/>
        <v>1.7634854771784232E-2</v>
      </c>
      <c r="E18" s="11">
        <f t="shared" si="4"/>
        <v>0.31950207468879671</v>
      </c>
      <c r="F18" s="33">
        <f t="shared" si="1"/>
        <v>-0.45719972294651984</v>
      </c>
      <c r="G18" s="9">
        <f t="shared" si="2"/>
        <v>0.32376374873939073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12.9</v>
      </c>
    </row>
    <row r="19" spans="1:15" x14ac:dyDescent="0.2">
      <c r="A19" s="2">
        <v>13</v>
      </c>
      <c r="B19" s="11">
        <f>RANK(A19,A:A,)</f>
        <v>28</v>
      </c>
      <c r="C19" s="11">
        <f t="shared" si="3"/>
        <v>321</v>
      </c>
      <c r="D19" s="11">
        <f t="shared" si="0"/>
        <v>1.3485477178423237E-2</v>
      </c>
      <c r="E19" s="11">
        <f t="shared" si="4"/>
        <v>0.33298755186721996</v>
      </c>
      <c r="F19" s="33">
        <f t="shared" si="1"/>
        <v>-0.71379140419201559</v>
      </c>
      <c r="G19" s="9">
        <f t="shared" si="2"/>
        <v>0.23767808786662112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11</v>
      </c>
    </row>
    <row r="20" spans="1:15" x14ac:dyDescent="0.2">
      <c r="A20" s="2">
        <v>8</v>
      </c>
      <c r="B20" s="11">
        <f>RANK(A20,A:A,)</f>
        <v>38</v>
      </c>
      <c r="C20" s="11">
        <f t="shared" si="3"/>
        <v>329</v>
      </c>
      <c r="D20" s="11">
        <f t="shared" si="0"/>
        <v>8.2987551867219917E-3</v>
      </c>
      <c r="E20" s="11">
        <f t="shared" si="4"/>
        <v>0.34128630705394197</v>
      </c>
      <c r="F20" s="33">
        <f t="shared" si="1"/>
        <v>0.56916700203546333</v>
      </c>
      <c r="G20" s="9">
        <f t="shared" si="2"/>
        <v>0.71537859404877535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5.3</v>
      </c>
    </row>
    <row r="21" spans="1:15" x14ac:dyDescent="0.2">
      <c r="A21" s="2">
        <v>33</v>
      </c>
      <c r="B21" s="11">
        <f>RANK(A21,A:A,)</f>
        <v>6</v>
      </c>
      <c r="C21" s="11">
        <f t="shared" si="3"/>
        <v>362</v>
      </c>
      <c r="D21" s="11">
        <f t="shared" si="0"/>
        <v>3.4232365145228219E-2</v>
      </c>
      <c r="E21" s="11">
        <f t="shared" si="4"/>
        <v>0.37551867219917018</v>
      </c>
      <c r="F21" s="33">
        <f t="shared" si="1"/>
        <v>-4.6653032953726553E-2</v>
      </c>
      <c r="G21" s="9">
        <f t="shared" si="2"/>
        <v>0.48139488191406909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21</v>
      </c>
      <c r="B22" s="11">
        <f>RANK(A22,A:A,)</f>
        <v>17</v>
      </c>
      <c r="C22" s="11">
        <f t="shared" si="3"/>
        <v>383</v>
      </c>
      <c r="D22" s="11">
        <f t="shared" si="0"/>
        <v>2.1784232365145227E-2</v>
      </c>
      <c r="E22" s="11">
        <f t="shared" si="4"/>
        <v>0.39730290456431538</v>
      </c>
      <c r="F22" s="33">
        <f t="shared" si="1"/>
        <v>0.31257532078996753</v>
      </c>
      <c r="G22" s="9">
        <f t="shared" si="2"/>
        <v>0.62269833480673842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28</v>
      </c>
      <c r="B23" s="11">
        <f>RANK(A23,A:A,)</f>
        <v>10</v>
      </c>
      <c r="C23" s="11">
        <f t="shared" si="3"/>
        <v>411</v>
      </c>
      <c r="D23" s="11">
        <f t="shared" si="0"/>
        <v>2.9045643153526972E-2</v>
      </c>
      <c r="E23" s="11">
        <f t="shared" si="4"/>
        <v>0.42634854771784236</v>
      </c>
      <c r="F23" s="33">
        <f t="shared" si="1"/>
        <v>-0.45719972294651984</v>
      </c>
      <c r="G23" s="9">
        <f t="shared" si="2"/>
        <v>0.32376374873939073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13</v>
      </c>
      <c r="B24" s="11">
        <f>RANK(A24,A:A,)</f>
        <v>28</v>
      </c>
      <c r="C24" s="11">
        <f t="shared" si="3"/>
        <v>424</v>
      </c>
      <c r="D24" s="11">
        <f t="shared" si="0"/>
        <v>1.3485477178423237E-2</v>
      </c>
      <c r="E24" s="11">
        <f t="shared" si="4"/>
        <v>0.43983402489626561</v>
      </c>
      <c r="F24" s="33">
        <f t="shared" si="1"/>
        <v>-1.0217014216866105</v>
      </c>
      <c r="G24" s="9">
        <f t="shared" si="2"/>
        <v>0.15346111901255835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2</v>
      </c>
      <c r="B25" s="11">
        <f>RANK(A25,A:A,)</f>
        <v>41</v>
      </c>
      <c r="C25" s="11">
        <f t="shared" si="3"/>
        <v>426</v>
      </c>
      <c r="D25" s="11">
        <f t="shared" si="0"/>
        <v>2.0746887966804979E-3</v>
      </c>
      <c r="E25" s="11">
        <f t="shared" si="4"/>
        <v>0.4419087136929461</v>
      </c>
      <c r="F25" s="33">
        <f t="shared" si="1"/>
        <v>0.15862031204267008</v>
      </c>
      <c r="G25" s="9">
        <f t="shared" si="2"/>
        <v>0.56301598764472172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25</v>
      </c>
      <c r="B26" s="11">
        <f>RANK(A26,A:A,)</f>
        <v>12</v>
      </c>
      <c r="C26" s="11">
        <f t="shared" si="3"/>
        <v>451</v>
      </c>
      <c r="D26" s="11">
        <f t="shared" si="0"/>
        <v>2.5933609958506226E-2</v>
      </c>
      <c r="E26" s="11">
        <f t="shared" si="4"/>
        <v>0.46784232365145234</v>
      </c>
      <c r="F26" s="33">
        <f t="shared" si="1"/>
        <v>0.15862031204267008</v>
      </c>
      <c r="G26" s="9">
        <f t="shared" si="2"/>
        <v>0.56301598764472172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25</v>
      </c>
      <c r="B27" s="11">
        <f>RANK(A27,A:A,)</f>
        <v>12</v>
      </c>
      <c r="C27" s="11">
        <f t="shared" si="3"/>
        <v>476</v>
      </c>
      <c r="D27" s="11">
        <f t="shared" si="0"/>
        <v>2.5933609958506226E-2</v>
      </c>
      <c r="E27" s="11">
        <f t="shared" si="4"/>
        <v>0.49377593360995858</v>
      </c>
      <c r="F27" s="33">
        <f t="shared" si="1"/>
        <v>1.3389420457719508</v>
      </c>
      <c r="G27" s="9">
        <f t="shared" si="2"/>
        <v>0.90970522980057367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48</v>
      </c>
      <c r="B28" s="11">
        <f>RANK(A28,A:A,)</f>
        <v>3</v>
      </c>
      <c r="C28" s="11">
        <f t="shared" si="3"/>
        <v>524</v>
      </c>
      <c r="D28" s="11">
        <f t="shared" si="0"/>
        <v>4.9792531120331947E-2</v>
      </c>
      <c r="E28" s="11">
        <f t="shared" si="4"/>
        <v>0.54356846473029052</v>
      </c>
      <c r="F28" s="33">
        <f t="shared" si="1"/>
        <v>-0.50851805919561899</v>
      </c>
      <c r="G28" s="9">
        <f t="shared" si="2"/>
        <v>0.30554503875487482</v>
      </c>
      <c r="H28" s="9"/>
      <c r="I28" s="2"/>
      <c r="J28" s="22" t="s">
        <v>44</v>
      </c>
      <c r="K28" s="22">
        <v>0</v>
      </c>
    </row>
    <row r="29" spans="1:15" x14ac:dyDescent="0.2">
      <c r="A29" s="2">
        <v>12</v>
      </c>
      <c r="B29" s="11">
        <f>RANK(A29,A:A,)</f>
        <v>32</v>
      </c>
      <c r="C29" s="11">
        <f t="shared" si="3"/>
        <v>536</v>
      </c>
      <c r="D29" s="11">
        <f t="shared" si="0"/>
        <v>1.2448132780082987E-2</v>
      </c>
      <c r="E29" s="11">
        <f t="shared" si="4"/>
        <v>0.55601659751037347</v>
      </c>
      <c r="F29" s="33">
        <f t="shared" si="1"/>
        <v>4.9312255832088923</v>
      </c>
      <c r="G29" s="9">
        <f t="shared" si="2"/>
        <v>0.99999959142349248</v>
      </c>
      <c r="H29" s="9"/>
      <c r="I29" s="2"/>
      <c r="J29" s="15"/>
      <c r="K29" s="15"/>
    </row>
    <row r="30" spans="1:15" x14ac:dyDescent="0.2">
      <c r="A30" s="2">
        <v>118</v>
      </c>
      <c r="B30" s="11">
        <f>RANK(A30,A:A,)</f>
        <v>1</v>
      </c>
      <c r="C30" s="11">
        <f t="shared" si="3"/>
        <v>654</v>
      </c>
      <c r="D30" s="11">
        <f t="shared" si="0"/>
        <v>0.12240663900414937</v>
      </c>
      <c r="E30" s="11">
        <f t="shared" si="4"/>
        <v>0.67842323651452285</v>
      </c>
      <c r="F30" s="33">
        <f t="shared" si="1"/>
        <v>0.26125698454086838</v>
      </c>
      <c r="G30" s="9">
        <f t="shared" si="2"/>
        <v>0.60305283189562886</v>
      </c>
      <c r="H30" s="9"/>
      <c r="I30" s="2"/>
      <c r="J30" s="15"/>
      <c r="K30" s="15"/>
    </row>
    <row r="31" spans="1:15" x14ac:dyDescent="0.2">
      <c r="A31" s="2">
        <v>27</v>
      </c>
      <c r="B31" s="11">
        <f>RANK(A31,A:A,)</f>
        <v>11</v>
      </c>
      <c r="C31" s="11">
        <f t="shared" si="3"/>
        <v>681</v>
      </c>
      <c r="D31" s="11">
        <f t="shared" si="0"/>
        <v>2.8008298755186723E-2</v>
      </c>
      <c r="E31" s="11">
        <f t="shared" si="4"/>
        <v>0.70643153526970959</v>
      </c>
      <c r="F31" s="33">
        <f t="shared" si="1"/>
        <v>-0.55983639544471808</v>
      </c>
      <c r="G31" s="9">
        <f t="shared" si="2"/>
        <v>0.28779551804943959</v>
      </c>
      <c r="H31" s="9"/>
      <c r="I31" s="2"/>
      <c r="J31" s="15"/>
      <c r="K31" s="15"/>
    </row>
    <row r="32" spans="1:15" x14ac:dyDescent="0.2">
      <c r="A32" s="2">
        <v>11</v>
      </c>
      <c r="B32" s="11">
        <f>RANK(A32,A:A,)</f>
        <v>35</v>
      </c>
      <c r="C32" s="11">
        <f t="shared" si="3"/>
        <v>692</v>
      </c>
      <c r="D32" s="11">
        <f t="shared" si="0"/>
        <v>1.1410788381742738E-2</v>
      </c>
      <c r="E32" s="11">
        <f t="shared" si="4"/>
        <v>0.71784232365145229</v>
      </c>
      <c r="F32" s="33">
        <f t="shared" si="1"/>
        <v>-4.6653032953726553E-2</v>
      </c>
      <c r="G32" s="9">
        <f t="shared" si="2"/>
        <v>0.48139488191406909</v>
      </c>
      <c r="H32" s="9"/>
      <c r="I32" s="2"/>
      <c r="J32" s="15"/>
      <c r="K32" s="15"/>
    </row>
    <row r="33" spans="1:11" ht="37" customHeight="1" x14ac:dyDescent="0.2">
      <c r="A33" s="2">
        <v>21</v>
      </c>
      <c r="B33" s="11">
        <f>RANK(A33,A:A,)</f>
        <v>17</v>
      </c>
      <c r="C33" s="11">
        <f t="shared" si="3"/>
        <v>713</v>
      </c>
      <c r="D33" s="11">
        <f t="shared" si="0"/>
        <v>2.1784232365145227E-2</v>
      </c>
      <c r="E33" s="11">
        <f t="shared" si="4"/>
        <v>0.73962655601659755</v>
      </c>
      <c r="F33" s="33">
        <f t="shared" si="1"/>
        <v>-0.86774641293931309</v>
      </c>
      <c r="G33" s="9">
        <f t="shared" si="2"/>
        <v>0.19276658574586433</v>
      </c>
      <c r="H33" s="9"/>
      <c r="I33" s="2">
        <f>C46/10</f>
        <v>96.4</v>
      </c>
      <c r="J33" s="63" t="s">
        <v>62</v>
      </c>
      <c r="K33" s="64"/>
    </row>
    <row r="34" spans="1:11" x14ac:dyDescent="0.2">
      <c r="A34" s="2">
        <v>5</v>
      </c>
      <c r="B34" s="11">
        <f>RANK(A34,A:A,)</f>
        <v>40</v>
      </c>
      <c r="C34" s="11">
        <f t="shared" si="3"/>
        <v>718</v>
      </c>
      <c r="D34" s="11">
        <f t="shared" si="0"/>
        <v>5.1867219917012446E-3</v>
      </c>
      <c r="E34" s="11">
        <f t="shared" si="4"/>
        <v>0.74481327800829877</v>
      </c>
      <c r="F34" s="33">
        <f t="shared" si="1"/>
        <v>0.56916700203546333</v>
      </c>
      <c r="G34" s="9">
        <f t="shared" si="2"/>
        <v>0.71537859404877535</v>
      </c>
      <c r="H34" s="9"/>
      <c r="I34" s="2">
        <v>0</v>
      </c>
      <c r="J34" s="60" t="s">
        <v>50</v>
      </c>
      <c r="K34" s="65" t="s">
        <v>45</v>
      </c>
    </row>
    <row r="35" spans="1:11" x14ac:dyDescent="0.2">
      <c r="A35" s="2">
        <v>33</v>
      </c>
      <c r="B35" s="11">
        <f>RANK(A35,A:A,)</f>
        <v>6</v>
      </c>
      <c r="C35" s="11">
        <f t="shared" si="3"/>
        <v>751</v>
      </c>
      <c r="D35" s="11">
        <f t="shared" si="0"/>
        <v>3.4232365145228219E-2</v>
      </c>
      <c r="E35" s="11">
        <f t="shared" si="4"/>
        <v>0.77904564315352698</v>
      </c>
      <c r="F35" s="33">
        <f t="shared" si="1"/>
        <v>0.36389365703906668</v>
      </c>
      <c r="G35" s="9">
        <f t="shared" si="2"/>
        <v>0.64203128931508913</v>
      </c>
      <c r="H35" s="9"/>
      <c r="I35" s="2">
        <f>I34+$I$33</f>
        <v>96.4</v>
      </c>
      <c r="J35" s="28">
        <v>13.5</v>
      </c>
      <c r="K35" s="18">
        <v>5</v>
      </c>
    </row>
    <row r="36" spans="1:11" x14ac:dyDescent="0.2">
      <c r="A36" s="2">
        <v>29</v>
      </c>
      <c r="B36" s="11">
        <f>RANK(A36,A:A,)</f>
        <v>9</v>
      </c>
      <c r="C36" s="11">
        <f t="shared" si="3"/>
        <v>780</v>
      </c>
      <c r="D36" s="11">
        <f t="shared" si="0"/>
        <v>3.0082987551867221E-2</v>
      </c>
      <c r="E36" s="11">
        <f t="shared" si="4"/>
        <v>0.8091286307053942</v>
      </c>
      <c r="F36" s="33">
        <f t="shared" si="1"/>
        <v>-1.0217014216866105</v>
      </c>
      <c r="G36" s="9">
        <f t="shared" si="2"/>
        <v>0.15346111901255835</v>
      </c>
      <c r="H36" s="9"/>
      <c r="I36" s="2">
        <f t="shared" ref="I36:I44" si="5">I35+$I$33</f>
        <v>192.8</v>
      </c>
      <c r="J36" s="28">
        <v>27</v>
      </c>
      <c r="K36" s="18">
        <v>4</v>
      </c>
    </row>
    <row r="37" spans="1:11" x14ac:dyDescent="0.2">
      <c r="A37" s="2">
        <v>2</v>
      </c>
      <c r="B37" s="11">
        <f>RANK(A37,A:A,)</f>
        <v>41</v>
      </c>
      <c r="C37" s="11">
        <f t="shared" si="3"/>
        <v>782</v>
      </c>
      <c r="D37" s="11">
        <f t="shared" si="0"/>
        <v>2.0746887966804979E-3</v>
      </c>
      <c r="E37" s="11">
        <f t="shared" si="4"/>
        <v>0.81120331950207469</v>
      </c>
      <c r="F37" s="33">
        <f t="shared" si="1"/>
        <v>0.15862031204267008</v>
      </c>
      <c r="G37" s="9">
        <f t="shared" si="2"/>
        <v>0.56301598764472172</v>
      </c>
      <c r="H37" s="9"/>
      <c r="I37" s="2">
        <f t="shared" si="5"/>
        <v>289.20000000000005</v>
      </c>
      <c r="J37" s="28">
        <v>40.5</v>
      </c>
      <c r="K37" s="18">
        <v>3</v>
      </c>
    </row>
    <row r="38" spans="1:11" x14ac:dyDescent="0.2">
      <c r="A38" s="2">
        <v>25</v>
      </c>
      <c r="B38" s="11">
        <f>RANK(A38,A:A,)</f>
        <v>12</v>
      </c>
      <c r="C38" s="11">
        <f t="shared" si="3"/>
        <v>807</v>
      </c>
      <c r="D38" s="11">
        <f t="shared" si="0"/>
        <v>2.5933609958506226E-2</v>
      </c>
      <c r="E38" s="11">
        <f t="shared" si="4"/>
        <v>0.83713692946058094</v>
      </c>
      <c r="F38" s="33">
        <f t="shared" si="1"/>
        <v>2.00608041701024</v>
      </c>
      <c r="G38" s="9">
        <f t="shared" si="2"/>
        <v>0.97757616558002214</v>
      </c>
      <c r="H38" s="9"/>
      <c r="I38" s="2">
        <f t="shared" si="5"/>
        <v>385.6</v>
      </c>
      <c r="J38" s="28">
        <v>54</v>
      </c>
      <c r="K38" s="18">
        <v>4</v>
      </c>
    </row>
    <row r="39" spans="1:11" x14ac:dyDescent="0.2">
      <c r="A39" s="2">
        <v>61</v>
      </c>
      <c r="B39" s="11">
        <f>RANK(A39,A:A,)</f>
        <v>2</v>
      </c>
      <c r="C39" s="11">
        <f t="shared" si="3"/>
        <v>868</v>
      </c>
      <c r="D39" s="11">
        <f t="shared" si="0"/>
        <v>6.3278008298755184E-2</v>
      </c>
      <c r="E39" s="11">
        <f t="shared" si="4"/>
        <v>0.90041493775933612</v>
      </c>
      <c r="F39" s="33">
        <f t="shared" si="1"/>
        <v>-0.35456305044832148</v>
      </c>
      <c r="G39" s="9">
        <f t="shared" si="2"/>
        <v>0.36145848068038294</v>
      </c>
      <c r="H39" s="9"/>
      <c r="I39" s="2">
        <f t="shared" si="5"/>
        <v>482</v>
      </c>
      <c r="J39" s="28">
        <v>67.5</v>
      </c>
      <c r="K39" s="18">
        <v>4</v>
      </c>
    </row>
    <row r="40" spans="1:11" x14ac:dyDescent="0.2">
      <c r="A40" s="2">
        <v>15</v>
      </c>
      <c r="B40" s="11">
        <f>RANK(A40,A:A,)</f>
        <v>25</v>
      </c>
      <c r="C40" s="11">
        <f t="shared" si="3"/>
        <v>883</v>
      </c>
      <c r="D40" s="11">
        <f t="shared" si="0"/>
        <v>1.5560165975103735E-2</v>
      </c>
      <c r="E40" s="11">
        <f t="shared" si="4"/>
        <v>0.91597510373443991</v>
      </c>
      <c r="F40" s="33">
        <f t="shared" si="1"/>
        <v>-0.55983639544471808</v>
      </c>
      <c r="G40" s="9">
        <f t="shared" si="2"/>
        <v>0.28779551804943959</v>
      </c>
      <c r="H40" s="9"/>
      <c r="I40" s="2">
        <f t="shared" si="5"/>
        <v>578.4</v>
      </c>
      <c r="J40" s="28">
        <v>81</v>
      </c>
      <c r="K40" s="18">
        <v>6</v>
      </c>
    </row>
    <row r="41" spans="1:11" x14ac:dyDescent="0.2">
      <c r="A41" s="2">
        <v>11</v>
      </c>
      <c r="B41" s="11">
        <f>RANK(A41,A:A,)</f>
        <v>35</v>
      </c>
      <c r="C41" s="11">
        <f t="shared" si="3"/>
        <v>894</v>
      </c>
      <c r="D41" s="11">
        <f t="shared" si="0"/>
        <v>1.1410788381742738E-2</v>
      </c>
      <c r="E41" s="11">
        <f t="shared" si="4"/>
        <v>0.92738589211618261</v>
      </c>
      <c r="F41" s="33">
        <f t="shared" si="1"/>
        <v>-1.0217014216866105</v>
      </c>
      <c r="G41" s="9">
        <f t="shared" si="2"/>
        <v>0.15346111901255835</v>
      </c>
      <c r="H41" s="9"/>
      <c r="I41" s="2">
        <f t="shared" si="5"/>
        <v>674.8</v>
      </c>
      <c r="J41" s="28">
        <v>94.5</v>
      </c>
      <c r="K41" s="18">
        <v>5</v>
      </c>
    </row>
    <row r="42" spans="1:11" x14ac:dyDescent="0.2">
      <c r="A42" s="2">
        <v>2</v>
      </c>
      <c r="B42" s="11">
        <f>RANK(A42,A:A,)</f>
        <v>41</v>
      </c>
      <c r="C42" s="11">
        <f t="shared" si="3"/>
        <v>896</v>
      </c>
      <c r="D42" s="11">
        <f t="shared" si="0"/>
        <v>2.0746887966804979E-3</v>
      </c>
      <c r="E42" s="11">
        <f t="shared" si="4"/>
        <v>0.9294605809128631</v>
      </c>
      <c r="F42" s="33">
        <f t="shared" si="1"/>
        <v>0.46653032953726503</v>
      </c>
      <c r="G42" s="9">
        <f t="shared" si="2"/>
        <v>0.67958202838140491</v>
      </c>
      <c r="H42" s="9"/>
      <c r="I42" s="2">
        <f t="shared" si="5"/>
        <v>771.19999999999993</v>
      </c>
      <c r="J42" s="28">
        <v>108</v>
      </c>
      <c r="K42" s="18">
        <v>3</v>
      </c>
    </row>
    <row r="43" spans="1:11" x14ac:dyDescent="0.2">
      <c r="A43" s="2">
        <v>31</v>
      </c>
      <c r="B43" s="11">
        <f>RANK(A43,A:A,)</f>
        <v>8</v>
      </c>
      <c r="C43" s="11">
        <f t="shared" si="3"/>
        <v>927</v>
      </c>
      <c r="D43" s="11">
        <f t="shared" si="0"/>
        <v>3.2157676348547715E-2</v>
      </c>
      <c r="E43" s="11">
        <f t="shared" si="4"/>
        <v>0.96161825726141081</v>
      </c>
      <c r="F43" s="33">
        <f t="shared" si="1"/>
        <v>-9.7971369202825717E-2</v>
      </c>
      <c r="G43" s="9">
        <f t="shared" si="2"/>
        <v>0.46097751401870501</v>
      </c>
      <c r="H43" s="9"/>
      <c r="I43" s="2">
        <f t="shared" si="5"/>
        <v>867.59999999999991</v>
      </c>
      <c r="J43" s="28">
        <v>121.5</v>
      </c>
      <c r="K43" s="18">
        <v>4</v>
      </c>
    </row>
    <row r="44" spans="1:11" x14ac:dyDescent="0.2">
      <c r="A44" s="2">
        <v>20</v>
      </c>
      <c r="B44" s="11">
        <f>RANK(A44,A:A,)</f>
        <v>19</v>
      </c>
      <c r="C44" s="11">
        <f t="shared" si="3"/>
        <v>947</v>
      </c>
      <c r="D44" s="11">
        <f t="shared" si="0"/>
        <v>2.0746887966804978E-2</v>
      </c>
      <c r="E44" s="11">
        <f t="shared" si="4"/>
        <v>0.98236514522821583</v>
      </c>
      <c r="F44" s="33">
        <f t="shared" si="1"/>
        <v>-1.0217014216866105</v>
      </c>
      <c r="G44" s="9">
        <f t="shared" si="2"/>
        <v>0.15346111901255835</v>
      </c>
      <c r="H44" s="9"/>
      <c r="I44" s="2">
        <f t="shared" si="5"/>
        <v>963.99999999999989</v>
      </c>
      <c r="J44" s="28">
        <v>135</v>
      </c>
      <c r="K44" s="18">
        <v>5</v>
      </c>
    </row>
    <row r="45" spans="1:11" x14ac:dyDescent="0.2">
      <c r="A45" s="2">
        <v>2</v>
      </c>
      <c r="B45" s="11">
        <f>RANK(A45,A:A,)</f>
        <v>41</v>
      </c>
      <c r="C45" s="11">
        <f t="shared" si="3"/>
        <v>949</v>
      </c>
      <c r="D45" s="11">
        <f t="shared" si="0"/>
        <v>2.0746887966804979E-3</v>
      </c>
      <c r="E45" s="11">
        <f t="shared" si="4"/>
        <v>0.98443983402489632</v>
      </c>
      <c r="F45" s="33">
        <f t="shared" si="1"/>
        <v>-0.35456305044832148</v>
      </c>
      <c r="G45" s="9">
        <f t="shared" si="2"/>
        <v>0.36145848068038294</v>
      </c>
      <c r="H45" s="9"/>
      <c r="I45" s="2"/>
      <c r="J45" s="22" t="s">
        <v>44</v>
      </c>
      <c r="K45" s="23">
        <v>0</v>
      </c>
    </row>
    <row r="46" spans="1:11" x14ac:dyDescent="0.2">
      <c r="A46" s="2">
        <v>15</v>
      </c>
      <c r="B46" s="36">
        <f>RANK(A46,A:A,)</f>
        <v>25</v>
      </c>
      <c r="C46" s="36">
        <f t="shared" si="3"/>
        <v>964</v>
      </c>
      <c r="D46" s="36">
        <f t="shared" si="0"/>
        <v>1.5560165975103735E-2</v>
      </c>
      <c r="E46" s="36">
        <f t="shared" si="4"/>
        <v>1</v>
      </c>
      <c r="F46" s="33">
        <f t="shared" si="1"/>
        <v>-1.1243380941848089</v>
      </c>
      <c r="G46" s="9">
        <f t="shared" si="2"/>
        <v>0.13043481173879562</v>
      </c>
      <c r="H46" s="9"/>
      <c r="I46" s="2"/>
      <c r="J46" s="10"/>
      <c r="K46" s="10"/>
    </row>
    <row r="47" spans="1:11" ht="15" customHeight="1" x14ac:dyDescent="0.2">
      <c r="I47" s="42"/>
      <c r="J47" s="66" t="s">
        <v>63</v>
      </c>
      <c r="K47" s="67"/>
    </row>
    <row r="48" spans="1:11" x14ac:dyDescent="0.2">
      <c r="I48" s="42">
        <v>-3</v>
      </c>
      <c r="J48" s="60" t="s">
        <v>50</v>
      </c>
      <c r="K48" s="60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B8E4-EFF6-7443-827A-B2D502E80C78}">
  <sheetPr>
    <tabColor rgb="FFFFFF00"/>
  </sheetPr>
  <dimension ref="A2:O61"/>
  <sheetViews>
    <sheetView topLeftCell="C33" workbookViewId="0">
      <selection activeCell="J47" sqref="J47:K47"/>
    </sheetView>
  </sheetViews>
  <sheetFormatPr baseColWidth="10" defaultRowHeight="16" x14ac:dyDescent="0.2"/>
  <cols>
    <col min="1" max="1" width="13.5" style="10" bestFit="1" customWidth="1"/>
    <col min="2" max="2" width="13.5" style="10" customWidth="1"/>
    <col min="3" max="3" width="19.6640625" style="10" bestFit="1" customWidth="1"/>
    <col min="4" max="4" width="17.1640625" style="10" bestFit="1" customWidth="1"/>
    <col min="5" max="5" width="17.6640625" style="10" bestFit="1" customWidth="1"/>
    <col min="6" max="8" width="13.5" style="10" customWidth="1"/>
    <col min="9" max="9" width="9.33203125" hidden="1" customWidth="1"/>
    <col min="10" max="10" width="20.33203125" bestFit="1" customWidth="1"/>
    <col min="11" max="11" width="15.5" bestFit="1" customWidth="1"/>
    <col min="13" max="13" width="12.6640625" bestFit="1" customWidth="1"/>
    <col min="14" max="15" width="13.5" bestFit="1" customWidth="1"/>
  </cols>
  <sheetData>
    <row r="2" spans="1:15" s="4" customFormat="1" x14ac:dyDescent="0.2">
      <c r="A2" s="69" t="s">
        <v>0</v>
      </c>
      <c r="B2" s="70" t="s">
        <v>12</v>
      </c>
      <c r="C2" s="70" t="s">
        <v>46</v>
      </c>
      <c r="D2" s="70" t="s">
        <v>47</v>
      </c>
      <c r="E2" s="70" t="s">
        <v>49</v>
      </c>
      <c r="F2" s="71" t="s">
        <v>39</v>
      </c>
      <c r="G2" s="71" t="s">
        <v>54</v>
      </c>
      <c r="H2" s="37"/>
      <c r="I2" s="3"/>
      <c r="J2" s="72" t="s">
        <v>48</v>
      </c>
      <c r="K2" s="38">
        <f>SUM(A:A)</f>
        <v>131</v>
      </c>
    </row>
    <row r="3" spans="1:15" x14ac:dyDescent="0.2">
      <c r="A3" s="2">
        <v>3</v>
      </c>
      <c r="B3" s="11">
        <f>RANK(A3,A:A,)</f>
        <v>16</v>
      </c>
      <c r="C3" s="11">
        <f>SUM(A3)</f>
        <v>3</v>
      </c>
      <c r="D3" s="11">
        <f>A3/$K$2</f>
        <v>2.2900763358778626E-2</v>
      </c>
      <c r="E3" s="11">
        <f>D3</f>
        <v>2.2900763358778626E-2</v>
      </c>
      <c r="F3" s="33">
        <f>STANDARDIZE(A4,$K$5,$K$11)</f>
        <v>-1.1159446100314985</v>
      </c>
      <c r="G3" s="9">
        <f>_xlfn.NORM.S.DIST(F3,C3)</f>
        <v>0.13222292245911241</v>
      </c>
      <c r="H3" s="9"/>
      <c r="I3" s="2"/>
      <c r="J3" s="72" t="s">
        <v>13</v>
      </c>
      <c r="K3" s="38">
        <f>MIN(A:A)</f>
        <v>1</v>
      </c>
      <c r="M3" s="72" t="s">
        <v>33</v>
      </c>
      <c r="N3" s="72" t="s">
        <v>23</v>
      </c>
      <c r="O3" s="72" t="s">
        <v>34</v>
      </c>
    </row>
    <row r="4" spans="1:15" x14ac:dyDescent="0.2">
      <c r="A4" s="2">
        <v>2</v>
      </c>
      <c r="B4" s="11">
        <f>RANK(A4,A:A,)</f>
        <v>30</v>
      </c>
      <c r="C4" s="11">
        <f>SUM(C3+A4)</f>
        <v>5</v>
      </c>
      <c r="D4" s="11">
        <f t="shared" ref="D4:D46" si="0">A4/$K$2</f>
        <v>1.5267175572519083E-2</v>
      </c>
      <c r="E4" s="11">
        <f>SUM(E3+D4)</f>
        <v>3.8167938931297711E-2</v>
      </c>
      <c r="F4" s="33">
        <f t="shared" ref="F4:F46" si="1">STANDARDIZE(A5,$K$5,$K$11)</f>
        <v>-1.1159446100314985</v>
      </c>
      <c r="G4" s="9">
        <f t="shared" ref="G4:G46" si="2">_xlfn.NORM.S.DIST(F4,C4)</f>
        <v>0.13222292245911241</v>
      </c>
      <c r="H4" s="9"/>
      <c r="I4" s="2"/>
      <c r="J4" s="72" t="s">
        <v>14</v>
      </c>
      <c r="K4" s="38">
        <f>MAX(A:A)</f>
        <v>4</v>
      </c>
      <c r="M4" s="7">
        <v>0</v>
      </c>
      <c r="N4" s="7">
        <f>K3</f>
        <v>1</v>
      </c>
      <c r="O4" s="7" t="s">
        <v>35</v>
      </c>
    </row>
    <row r="5" spans="1:15" x14ac:dyDescent="0.2">
      <c r="A5" s="2">
        <v>2</v>
      </c>
      <c r="B5" s="11">
        <f>RANK(A5,A:A,)</f>
        <v>30</v>
      </c>
      <c r="C5" s="11">
        <f t="shared" ref="C5:C46" si="3">SUM(C4+A5)</f>
        <v>7</v>
      </c>
      <c r="D5" s="11">
        <f t="shared" si="0"/>
        <v>1.5267175572519083E-2</v>
      </c>
      <c r="E5" s="11">
        <f t="shared" ref="E5:E46" si="4">SUM(E4+D5)</f>
        <v>5.3435114503816793E-2</v>
      </c>
      <c r="F5" s="33">
        <f t="shared" si="1"/>
        <v>2.5952200233290899E-2</v>
      </c>
      <c r="G5" s="9">
        <f t="shared" si="2"/>
        <v>0.51035226785858567</v>
      </c>
      <c r="H5" s="9"/>
      <c r="I5" s="2"/>
      <c r="J5" s="72" t="s">
        <v>15</v>
      </c>
      <c r="K5" s="38">
        <f>AVERAGE(A:A)</f>
        <v>2.9772727272727271</v>
      </c>
      <c r="M5" s="7">
        <v>1</v>
      </c>
      <c r="N5" s="7">
        <f>_xlfn.QUARTILE.EXC(A:A,M5)</f>
        <v>2</v>
      </c>
      <c r="O5" s="7" t="s">
        <v>36</v>
      </c>
    </row>
    <row r="6" spans="1:15" x14ac:dyDescent="0.2">
      <c r="A6" s="2">
        <v>3</v>
      </c>
      <c r="B6" s="11">
        <f>RANK(A6,A:A,)</f>
        <v>16</v>
      </c>
      <c r="C6" s="11">
        <f t="shared" si="3"/>
        <v>10</v>
      </c>
      <c r="D6" s="11">
        <f t="shared" si="0"/>
        <v>2.2900763358778626E-2</v>
      </c>
      <c r="E6" s="11">
        <f t="shared" si="4"/>
        <v>7.6335877862595422E-2</v>
      </c>
      <c r="F6" s="33">
        <f t="shared" si="1"/>
        <v>2.5952200233290899E-2</v>
      </c>
      <c r="G6" s="9">
        <f t="shared" si="2"/>
        <v>0.51035226785858567</v>
      </c>
      <c r="H6" s="9"/>
      <c r="I6" s="2"/>
      <c r="J6" s="72" t="s">
        <v>16</v>
      </c>
      <c r="K6" s="38">
        <f>MEDIAN(A:A)</f>
        <v>3</v>
      </c>
      <c r="M6" s="7">
        <v>2</v>
      </c>
      <c r="N6" s="7">
        <f>_xlfn.QUARTILE.EXC(A:A,M6)</f>
        <v>3</v>
      </c>
      <c r="O6" s="7" t="s">
        <v>32</v>
      </c>
    </row>
    <row r="7" spans="1:15" x14ac:dyDescent="0.2">
      <c r="A7" s="2">
        <v>3</v>
      </c>
      <c r="B7" s="11">
        <f>RANK(A7,A:A,)</f>
        <v>16</v>
      </c>
      <c r="C7" s="11">
        <f t="shared" si="3"/>
        <v>13</v>
      </c>
      <c r="D7" s="11">
        <f t="shared" si="0"/>
        <v>2.2900763358778626E-2</v>
      </c>
      <c r="E7" s="11">
        <f t="shared" si="4"/>
        <v>9.9236641221374045E-2</v>
      </c>
      <c r="F7" s="33">
        <f t="shared" si="1"/>
        <v>-1.1159446100314985</v>
      </c>
      <c r="G7" s="9">
        <f t="shared" si="2"/>
        <v>0.13222292245911241</v>
      </c>
      <c r="H7" s="9"/>
      <c r="I7" s="2"/>
      <c r="J7" s="72" t="s">
        <v>17</v>
      </c>
      <c r="K7" s="38">
        <f>-MODE(A:A)</f>
        <v>-4</v>
      </c>
      <c r="M7" s="7">
        <v>3</v>
      </c>
      <c r="N7" s="7">
        <f>_xlfn.QUARTILE.EXC(A:A,M7)</f>
        <v>4</v>
      </c>
      <c r="O7" s="7" t="s">
        <v>37</v>
      </c>
    </row>
    <row r="8" spans="1:15" x14ac:dyDescent="0.2">
      <c r="A8" s="2">
        <v>2</v>
      </c>
      <c r="B8" s="11">
        <f>RANK(A8,A:A,)</f>
        <v>30</v>
      </c>
      <c r="C8" s="11">
        <f t="shared" si="3"/>
        <v>15</v>
      </c>
      <c r="D8" s="11">
        <f t="shared" si="0"/>
        <v>1.5267175572519083E-2</v>
      </c>
      <c r="E8" s="11">
        <f t="shared" si="4"/>
        <v>0.11450381679389313</v>
      </c>
      <c r="F8" s="33">
        <f t="shared" si="1"/>
        <v>2.5952200233290899E-2</v>
      </c>
      <c r="G8" s="9">
        <f t="shared" si="2"/>
        <v>0.51035226785858567</v>
      </c>
      <c r="H8" s="9"/>
      <c r="I8" s="2"/>
      <c r="J8" s="72" t="s">
        <v>18</v>
      </c>
      <c r="K8" s="38">
        <f>K4-K3</f>
        <v>3</v>
      </c>
      <c r="M8" s="7">
        <v>4</v>
      </c>
      <c r="N8" s="7">
        <f>K4</f>
        <v>4</v>
      </c>
      <c r="O8" s="7" t="s">
        <v>38</v>
      </c>
    </row>
    <row r="9" spans="1:15" x14ac:dyDescent="0.2">
      <c r="A9" s="2">
        <v>3</v>
      </c>
      <c r="B9" s="11">
        <f>RANK(A9,A:A,)</f>
        <v>16</v>
      </c>
      <c r="C9" s="11">
        <f t="shared" si="3"/>
        <v>18</v>
      </c>
      <c r="D9" s="11">
        <f t="shared" si="0"/>
        <v>2.2900763358778626E-2</v>
      </c>
      <c r="E9" s="11">
        <f t="shared" si="4"/>
        <v>0.13740458015267176</v>
      </c>
      <c r="F9" s="33">
        <f t="shared" si="1"/>
        <v>1.1678490104980803</v>
      </c>
      <c r="G9" s="9">
        <f t="shared" si="2"/>
        <v>0.87856616262306586</v>
      </c>
      <c r="H9" s="9"/>
      <c r="I9" s="2"/>
      <c r="J9" s="72" t="s">
        <v>19</v>
      </c>
      <c r="K9" s="38">
        <f>(K3+K4)/2</f>
        <v>2.5</v>
      </c>
    </row>
    <row r="10" spans="1:15" ht="17" customHeight="1" x14ac:dyDescent="0.2">
      <c r="A10" s="2">
        <v>4</v>
      </c>
      <c r="B10" s="11">
        <f>RANK(A10,A:A,)</f>
        <v>1</v>
      </c>
      <c r="C10" s="11">
        <f t="shared" si="3"/>
        <v>22</v>
      </c>
      <c r="D10" s="11">
        <f t="shared" si="0"/>
        <v>3.0534351145038167E-2</v>
      </c>
      <c r="E10" s="11">
        <f t="shared" si="4"/>
        <v>0.16793893129770993</v>
      </c>
      <c r="F10" s="33">
        <f t="shared" si="1"/>
        <v>1.1678490104980803</v>
      </c>
      <c r="G10" s="9">
        <f t="shared" si="2"/>
        <v>0.87856616262306586</v>
      </c>
      <c r="H10" s="9"/>
      <c r="I10" s="2"/>
      <c r="J10" s="72" t="s">
        <v>20</v>
      </c>
      <c r="K10" s="38">
        <f>VAR(A:A)</f>
        <v>0.76691331923890116</v>
      </c>
      <c r="M10" s="80" t="s">
        <v>43</v>
      </c>
      <c r="N10" s="80"/>
      <c r="O10" s="80"/>
    </row>
    <row r="11" spans="1:15" x14ac:dyDescent="0.2">
      <c r="A11" s="2">
        <v>4</v>
      </c>
      <c r="B11" s="11">
        <f>RANK(A11,A:A,)</f>
        <v>1</v>
      </c>
      <c r="C11" s="11">
        <f t="shared" si="3"/>
        <v>26</v>
      </c>
      <c r="D11" s="11">
        <f t="shared" si="0"/>
        <v>3.0534351145038167E-2</v>
      </c>
      <c r="E11" s="11">
        <f t="shared" si="4"/>
        <v>0.19847328244274809</v>
      </c>
      <c r="F11" s="33">
        <f t="shared" si="1"/>
        <v>2.5952200233290899E-2</v>
      </c>
      <c r="G11" s="9">
        <f t="shared" si="2"/>
        <v>0.51035226785858567</v>
      </c>
      <c r="H11" s="9"/>
      <c r="I11" s="2"/>
      <c r="J11" s="72" t="s">
        <v>11</v>
      </c>
      <c r="K11" s="38">
        <f>STDEV(A:A)</f>
        <v>0.87573587298848343</v>
      </c>
      <c r="M11" s="72" t="s">
        <v>21</v>
      </c>
      <c r="N11" s="72" t="s">
        <v>22</v>
      </c>
      <c r="O11" s="72" t="s">
        <v>23</v>
      </c>
    </row>
    <row r="12" spans="1:15" x14ac:dyDescent="0.2">
      <c r="A12" s="2">
        <v>3</v>
      </c>
      <c r="B12" s="11">
        <f>RANK(A12,A:A,)</f>
        <v>16</v>
      </c>
      <c r="C12" s="11">
        <f t="shared" si="3"/>
        <v>29</v>
      </c>
      <c r="D12" s="11">
        <f t="shared" si="0"/>
        <v>2.2900763358778626E-2</v>
      </c>
      <c r="E12" s="11">
        <f t="shared" si="4"/>
        <v>0.22137404580152673</v>
      </c>
      <c r="F12" s="33">
        <f t="shared" si="1"/>
        <v>2.5952200233290899E-2</v>
      </c>
      <c r="G12" s="9">
        <f t="shared" si="2"/>
        <v>0.51035226785858567</v>
      </c>
      <c r="H12" s="9"/>
      <c r="I12" s="2"/>
      <c r="J12" s="72" t="s">
        <v>40</v>
      </c>
      <c r="K12" s="38">
        <f>(K11*K5)*100</f>
        <v>260.73045309429847</v>
      </c>
      <c r="M12" s="7">
        <v>0.9</v>
      </c>
      <c r="N12" s="7" t="s">
        <v>24</v>
      </c>
      <c r="O12" s="8">
        <f>PERCENTILE(A:A,M12)</f>
        <v>4</v>
      </c>
    </row>
    <row r="13" spans="1:15" x14ac:dyDescent="0.2">
      <c r="A13" s="2">
        <v>3</v>
      </c>
      <c r="B13" s="11">
        <f>RANK(A13,A:A,)</f>
        <v>16</v>
      </c>
      <c r="C13" s="11">
        <f t="shared" si="3"/>
        <v>32</v>
      </c>
      <c r="D13" s="11">
        <f t="shared" si="0"/>
        <v>2.2900763358778626E-2</v>
      </c>
      <c r="E13" s="11">
        <f t="shared" si="4"/>
        <v>0.24427480916030536</v>
      </c>
      <c r="F13" s="33">
        <f t="shared" si="1"/>
        <v>2.5952200233290899E-2</v>
      </c>
      <c r="G13" s="9">
        <f t="shared" si="2"/>
        <v>0.51035226785858567</v>
      </c>
      <c r="H13" s="9"/>
      <c r="I13" s="2"/>
      <c r="J13" s="72" t="s">
        <v>41</v>
      </c>
      <c r="K13" s="39">
        <f>SKEW(A:A)</f>
        <v>-0.17234693414747618</v>
      </c>
      <c r="L13" s="5"/>
      <c r="M13" s="7">
        <v>0.8</v>
      </c>
      <c r="N13" s="7" t="s">
        <v>31</v>
      </c>
      <c r="O13" s="8">
        <f>PERCENTILE(A:A,M13)</f>
        <v>4</v>
      </c>
    </row>
    <row r="14" spans="1:15" x14ac:dyDescent="0.2">
      <c r="A14" s="2">
        <v>3</v>
      </c>
      <c r="B14" s="11">
        <f>RANK(A14,A:A,)</f>
        <v>16</v>
      </c>
      <c r="C14" s="11">
        <f t="shared" si="3"/>
        <v>35</v>
      </c>
      <c r="D14" s="11">
        <f t="shared" si="0"/>
        <v>2.2900763358778626E-2</v>
      </c>
      <c r="E14" s="11">
        <f t="shared" si="4"/>
        <v>0.26717557251908397</v>
      </c>
      <c r="F14" s="33">
        <f t="shared" si="1"/>
        <v>1.1678490104980803</v>
      </c>
      <c r="G14" s="9">
        <f t="shared" si="2"/>
        <v>0.87856616262306586</v>
      </c>
      <c r="H14" s="9"/>
      <c r="I14" s="2"/>
      <c r="J14" s="72" t="s">
        <v>42</v>
      </c>
      <c r="K14" s="38">
        <f>KURT(A:A)</f>
        <v>-1.1996421144081681</v>
      </c>
      <c r="L14" s="6"/>
      <c r="M14" s="7">
        <v>0.7</v>
      </c>
      <c r="N14" s="7" t="s">
        <v>25</v>
      </c>
      <c r="O14" s="8">
        <f>PERCENTILE(A:A,M14)</f>
        <v>4</v>
      </c>
    </row>
    <row r="15" spans="1:15" ht="18" customHeight="1" x14ac:dyDescent="0.2">
      <c r="A15" s="2">
        <v>4</v>
      </c>
      <c r="B15" s="11">
        <f>RANK(A15,A:A,)</f>
        <v>1</v>
      </c>
      <c r="C15" s="11">
        <f t="shared" si="3"/>
        <v>39</v>
      </c>
      <c r="D15" s="11">
        <f t="shared" si="0"/>
        <v>3.0534351145038167E-2</v>
      </c>
      <c r="E15" s="11">
        <f t="shared" si="4"/>
        <v>0.29770992366412213</v>
      </c>
      <c r="F15" s="33">
        <f t="shared" si="1"/>
        <v>1.1678490104980803</v>
      </c>
      <c r="G15" s="9">
        <f t="shared" si="2"/>
        <v>0.87856616262306586</v>
      </c>
      <c r="H15" s="9"/>
      <c r="I15" s="2"/>
      <c r="J15" s="4"/>
      <c r="K15" s="24"/>
      <c r="L15" s="6"/>
      <c r="M15" s="7">
        <v>0.6</v>
      </c>
      <c r="N15" s="7" t="s">
        <v>26</v>
      </c>
      <c r="O15" s="8">
        <f>PERCENTILE(A:A,M15)</f>
        <v>3</v>
      </c>
    </row>
    <row r="16" spans="1:15" ht="23" customHeight="1" x14ac:dyDescent="0.2">
      <c r="A16" s="2">
        <v>4</v>
      </c>
      <c r="B16" s="11">
        <f>RANK(A16,A:A,)</f>
        <v>1</v>
      </c>
      <c r="C16" s="11">
        <f t="shared" si="3"/>
        <v>43</v>
      </c>
      <c r="D16" s="11">
        <f t="shared" si="0"/>
        <v>3.0534351145038167E-2</v>
      </c>
      <c r="E16" s="11">
        <f t="shared" si="4"/>
        <v>0.3282442748091603</v>
      </c>
      <c r="F16" s="33">
        <f t="shared" si="1"/>
        <v>1.1678490104980803</v>
      </c>
      <c r="G16" s="9">
        <f t="shared" si="2"/>
        <v>0.87856616262306586</v>
      </c>
      <c r="H16" s="9"/>
      <c r="I16" s="2" t="s">
        <v>56</v>
      </c>
      <c r="J16" s="73" t="s">
        <v>57</v>
      </c>
      <c r="K16" s="74"/>
      <c r="L16" s="6"/>
      <c r="M16" s="7">
        <v>0.5</v>
      </c>
      <c r="N16" s="7" t="s">
        <v>32</v>
      </c>
      <c r="O16" s="8">
        <f>PERCENTILE(A:A,M16)</f>
        <v>3</v>
      </c>
    </row>
    <row r="17" spans="1:15" x14ac:dyDescent="0.2">
      <c r="A17" s="2">
        <v>4</v>
      </c>
      <c r="B17" s="11">
        <f>RANK(A17,A:A,)</f>
        <v>1</v>
      </c>
      <c r="C17" s="11">
        <f t="shared" si="3"/>
        <v>47</v>
      </c>
      <c r="D17" s="11">
        <f t="shared" si="0"/>
        <v>3.0534351145038167E-2</v>
      </c>
      <c r="E17" s="11">
        <f t="shared" si="4"/>
        <v>0.35877862595419846</v>
      </c>
      <c r="F17" s="33">
        <f t="shared" si="1"/>
        <v>2.5952200233290899E-2</v>
      </c>
      <c r="G17" s="9">
        <f t="shared" si="2"/>
        <v>0.51035226785858567</v>
      </c>
      <c r="H17" s="9"/>
      <c r="I17" s="2">
        <v>0</v>
      </c>
      <c r="J17" s="72" t="s">
        <v>50</v>
      </c>
      <c r="K17" s="72" t="s">
        <v>45</v>
      </c>
      <c r="L17" s="6"/>
      <c r="M17" s="7">
        <v>0.4</v>
      </c>
      <c r="N17" s="7" t="s">
        <v>27</v>
      </c>
      <c r="O17" s="8">
        <f>PERCENTILE(A:A,M17)</f>
        <v>3</v>
      </c>
    </row>
    <row r="18" spans="1:15" x14ac:dyDescent="0.2">
      <c r="A18" s="2">
        <v>3</v>
      </c>
      <c r="B18" s="11">
        <f>RANK(A18,A:A,)</f>
        <v>16</v>
      </c>
      <c r="C18" s="11">
        <f t="shared" si="3"/>
        <v>50</v>
      </c>
      <c r="D18" s="11">
        <f t="shared" si="0"/>
        <v>2.2900763358778626E-2</v>
      </c>
      <c r="E18" s="11">
        <f t="shared" si="4"/>
        <v>0.38167938931297707</v>
      </c>
      <c r="F18" s="33">
        <f t="shared" si="1"/>
        <v>-1.1159446100314985</v>
      </c>
      <c r="G18" s="9">
        <f t="shared" si="2"/>
        <v>0.13222292245911241</v>
      </c>
      <c r="H18" s="9"/>
      <c r="I18" s="2">
        <v>0.5</v>
      </c>
      <c r="J18" s="27">
        <v>0.5</v>
      </c>
      <c r="K18" s="26">
        <v>0</v>
      </c>
      <c r="L18" s="6"/>
      <c r="M18" s="7">
        <v>0.3</v>
      </c>
      <c r="N18" s="7" t="s">
        <v>28</v>
      </c>
      <c r="O18" s="8">
        <f>PERCENTILE(A:A,M18)</f>
        <v>2</v>
      </c>
    </row>
    <row r="19" spans="1:15" x14ac:dyDescent="0.2">
      <c r="A19" s="2">
        <v>2</v>
      </c>
      <c r="B19" s="11">
        <f>RANK(A19,A:A,)</f>
        <v>30</v>
      </c>
      <c r="C19" s="11">
        <f t="shared" si="3"/>
        <v>52</v>
      </c>
      <c r="D19" s="11">
        <f t="shared" si="0"/>
        <v>1.5267175572519083E-2</v>
      </c>
      <c r="E19" s="11">
        <f t="shared" si="4"/>
        <v>0.39694656488549618</v>
      </c>
      <c r="F19" s="33">
        <f t="shared" si="1"/>
        <v>-1.1159446100314985</v>
      </c>
      <c r="G19" s="9">
        <f t="shared" si="2"/>
        <v>0.13222292245911241</v>
      </c>
      <c r="H19" s="9"/>
      <c r="I19" s="2">
        <v>1</v>
      </c>
      <c r="J19" s="28">
        <v>1</v>
      </c>
      <c r="K19" s="18">
        <v>2</v>
      </c>
      <c r="L19" s="6"/>
      <c r="M19" s="7">
        <v>0.2</v>
      </c>
      <c r="N19" s="7" t="s">
        <v>29</v>
      </c>
      <c r="O19" s="8">
        <f>PERCENTILE(A:A,M19)</f>
        <v>2</v>
      </c>
    </row>
    <row r="20" spans="1:15" x14ac:dyDescent="0.2">
      <c r="A20" s="2">
        <v>2</v>
      </c>
      <c r="B20" s="11">
        <f>RANK(A20,A:A,)</f>
        <v>30</v>
      </c>
      <c r="C20" s="11">
        <f t="shared" si="3"/>
        <v>54</v>
      </c>
      <c r="D20" s="11">
        <f t="shared" si="0"/>
        <v>1.5267175572519083E-2</v>
      </c>
      <c r="E20" s="11">
        <f t="shared" si="4"/>
        <v>0.41221374045801529</v>
      </c>
      <c r="F20" s="33">
        <f t="shared" si="1"/>
        <v>-1.1159446100314985</v>
      </c>
      <c r="G20" s="9">
        <f t="shared" si="2"/>
        <v>0.13222292245911241</v>
      </c>
      <c r="H20" s="9"/>
      <c r="I20" s="2">
        <v>1.5</v>
      </c>
      <c r="J20" s="28">
        <v>1.5</v>
      </c>
      <c r="K20" s="18">
        <v>0</v>
      </c>
      <c r="L20" s="6"/>
      <c r="M20" s="7">
        <v>0.1</v>
      </c>
      <c r="N20" s="7" t="s">
        <v>30</v>
      </c>
      <c r="O20" s="8">
        <f>PERCENTILE(A:A,M20)</f>
        <v>2</v>
      </c>
    </row>
    <row r="21" spans="1:15" x14ac:dyDescent="0.2">
      <c r="A21" s="2">
        <v>2</v>
      </c>
      <c r="B21" s="11">
        <f>RANK(A21,A:A,)</f>
        <v>30</v>
      </c>
      <c r="C21" s="11">
        <f t="shared" si="3"/>
        <v>56</v>
      </c>
      <c r="D21" s="11">
        <f t="shared" si="0"/>
        <v>1.5267175572519083E-2</v>
      </c>
      <c r="E21" s="11">
        <f t="shared" si="4"/>
        <v>0.4274809160305344</v>
      </c>
      <c r="F21" s="33">
        <f t="shared" si="1"/>
        <v>2.5952200233290899E-2</v>
      </c>
      <c r="G21" s="9">
        <f t="shared" si="2"/>
        <v>0.51035226785858567</v>
      </c>
      <c r="H21" s="9"/>
      <c r="I21" s="2">
        <v>2</v>
      </c>
      <c r="J21" s="28">
        <v>2</v>
      </c>
      <c r="K21" s="18">
        <v>7</v>
      </c>
      <c r="L21" s="6"/>
    </row>
    <row r="22" spans="1:15" x14ac:dyDescent="0.2">
      <c r="A22" s="2">
        <v>3</v>
      </c>
      <c r="B22" s="11">
        <f>RANK(A22,A:A,)</f>
        <v>16</v>
      </c>
      <c r="C22" s="11">
        <f t="shared" si="3"/>
        <v>59</v>
      </c>
      <c r="D22" s="11">
        <f t="shared" si="0"/>
        <v>2.2900763358778626E-2</v>
      </c>
      <c r="E22" s="11">
        <f t="shared" si="4"/>
        <v>0.45038167938931301</v>
      </c>
      <c r="F22" s="33">
        <f t="shared" si="1"/>
        <v>1.1678490104980803</v>
      </c>
      <c r="G22" s="9">
        <f t="shared" si="2"/>
        <v>0.87856616262306586</v>
      </c>
      <c r="H22" s="9"/>
      <c r="I22" s="2">
        <v>2.5</v>
      </c>
      <c r="J22" s="28">
        <v>2.5</v>
      </c>
      <c r="K22" s="18">
        <v>4</v>
      </c>
      <c r="L22" s="6"/>
    </row>
    <row r="23" spans="1:15" x14ac:dyDescent="0.2">
      <c r="A23" s="2">
        <v>4</v>
      </c>
      <c r="B23" s="11">
        <f>RANK(A23,A:A,)</f>
        <v>1</v>
      </c>
      <c r="C23" s="11">
        <f t="shared" si="3"/>
        <v>63</v>
      </c>
      <c r="D23" s="11">
        <f t="shared" si="0"/>
        <v>3.0534351145038167E-2</v>
      </c>
      <c r="E23" s="11">
        <f t="shared" si="4"/>
        <v>0.48091603053435117</v>
      </c>
      <c r="F23" s="33">
        <f t="shared" si="1"/>
        <v>1.1678490104980803</v>
      </c>
      <c r="G23" s="9">
        <f t="shared" si="2"/>
        <v>0.87856616262306586</v>
      </c>
      <c r="H23" s="9"/>
      <c r="I23" s="2">
        <v>3</v>
      </c>
      <c r="J23" s="28">
        <v>3</v>
      </c>
      <c r="K23" s="18">
        <v>10</v>
      </c>
    </row>
    <row r="24" spans="1:15" x14ac:dyDescent="0.2">
      <c r="A24" s="2">
        <v>4</v>
      </c>
      <c r="B24" s="11">
        <f>RANK(A24,A:A,)</f>
        <v>1</v>
      </c>
      <c r="C24" s="11">
        <f t="shared" si="3"/>
        <v>67</v>
      </c>
      <c r="D24" s="11">
        <f t="shared" si="0"/>
        <v>3.0534351145038167E-2</v>
      </c>
      <c r="E24" s="11">
        <f t="shared" si="4"/>
        <v>0.51145038167938939</v>
      </c>
      <c r="F24" s="33">
        <f t="shared" si="1"/>
        <v>-2.257841420296288</v>
      </c>
      <c r="G24" s="9">
        <f t="shared" si="2"/>
        <v>1.1977773920635393E-2</v>
      </c>
      <c r="H24" s="9"/>
      <c r="I24" s="2">
        <v>3.5</v>
      </c>
      <c r="J24" s="28">
        <v>3.5</v>
      </c>
      <c r="K24" s="18">
        <v>4</v>
      </c>
    </row>
    <row r="25" spans="1:15" x14ac:dyDescent="0.2">
      <c r="A25" s="2">
        <v>1</v>
      </c>
      <c r="B25" s="11">
        <f>RANK(A25,A:A,)</f>
        <v>44</v>
      </c>
      <c r="C25" s="11">
        <f t="shared" si="3"/>
        <v>68</v>
      </c>
      <c r="D25" s="11">
        <f t="shared" si="0"/>
        <v>7.6335877862595417E-3</v>
      </c>
      <c r="E25" s="11">
        <f t="shared" si="4"/>
        <v>0.51908396946564894</v>
      </c>
      <c r="F25" s="33">
        <f t="shared" si="1"/>
        <v>2.5952200233290899E-2</v>
      </c>
      <c r="G25" s="9">
        <f t="shared" si="2"/>
        <v>0.51035226785858567</v>
      </c>
      <c r="H25" s="9"/>
      <c r="I25" s="2">
        <v>4</v>
      </c>
      <c r="J25" s="28">
        <v>4</v>
      </c>
      <c r="K25" s="18">
        <v>16</v>
      </c>
    </row>
    <row r="26" spans="1:15" x14ac:dyDescent="0.2">
      <c r="A26" s="2">
        <v>3</v>
      </c>
      <c r="B26" s="11">
        <f>RANK(A26,A:A,)</f>
        <v>16</v>
      </c>
      <c r="C26" s="11">
        <f t="shared" si="3"/>
        <v>71</v>
      </c>
      <c r="D26" s="11">
        <f t="shared" si="0"/>
        <v>2.2900763358778626E-2</v>
      </c>
      <c r="E26" s="11">
        <f t="shared" si="4"/>
        <v>0.54198473282442761</v>
      </c>
      <c r="F26" s="33">
        <f t="shared" si="1"/>
        <v>2.5952200233290899E-2</v>
      </c>
      <c r="G26" s="9">
        <f t="shared" si="2"/>
        <v>0.51035226785858567</v>
      </c>
      <c r="H26" s="9"/>
      <c r="I26" s="2">
        <v>4.5</v>
      </c>
      <c r="J26" s="28">
        <v>4.5</v>
      </c>
      <c r="K26" s="18">
        <v>0</v>
      </c>
    </row>
    <row r="27" spans="1:15" x14ac:dyDescent="0.2">
      <c r="A27" s="2">
        <v>3</v>
      </c>
      <c r="B27" s="11">
        <f>RANK(A27,A:A,)</f>
        <v>16</v>
      </c>
      <c r="C27" s="11">
        <f t="shared" si="3"/>
        <v>74</v>
      </c>
      <c r="D27" s="11">
        <f t="shared" si="0"/>
        <v>2.2900763358778626E-2</v>
      </c>
      <c r="E27" s="11">
        <f t="shared" si="4"/>
        <v>0.56488549618320627</v>
      </c>
      <c r="F27" s="33">
        <f t="shared" si="1"/>
        <v>-1.1159446100314985</v>
      </c>
      <c r="G27" s="9">
        <f t="shared" si="2"/>
        <v>0.13222292245911241</v>
      </c>
      <c r="H27" s="9"/>
      <c r="I27" s="2">
        <v>5</v>
      </c>
      <c r="J27" s="29">
        <v>5</v>
      </c>
      <c r="K27" s="19">
        <v>0</v>
      </c>
    </row>
    <row r="28" spans="1:15" x14ac:dyDescent="0.2">
      <c r="A28" s="2">
        <v>2</v>
      </c>
      <c r="B28" s="11">
        <f>RANK(A28,A:A,)</f>
        <v>30</v>
      </c>
      <c r="C28" s="11">
        <f t="shared" si="3"/>
        <v>76</v>
      </c>
      <c r="D28" s="11">
        <f t="shared" si="0"/>
        <v>1.5267175572519083E-2</v>
      </c>
      <c r="E28" s="11">
        <f t="shared" si="4"/>
        <v>0.58015267175572538</v>
      </c>
      <c r="F28" s="33">
        <f t="shared" si="1"/>
        <v>-1.1159446100314985</v>
      </c>
      <c r="G28" s="9">
        <f t="shared" si="2"/>
        <v>0.13222292245911241</v>
      </c>
      <c r="H28" s="9"/>
      <c r="I28" s="2"/>
      <c r="J28" s="22" t="s">
        <v>44</v>
      </c>
      <c r="K28" s="22">
        <v>0</v>
      </c>
    </row>
    <row r="29" spans="1:15" x14ac:dyDescent="0.2">
      <c r="A29" s="2">
        <v>2</v>
      </c>
      <c r="B29" s="11">
        <f>RANK(A29,A:A,)</f>
        <v>30</v>
      </c>
      <c r="C29" s="11">
        <f t="shared" si="3"/>
        <v>78</v>
      </c>
      <c r="D29" s="11">
        <f t="shared" si="0"/>
        <v>1.5267175572519083E-2</v>
      </c>
      <c r="E29" s="11">
        <f t="shared" si="4"/>
        <v>0.59541984732824449</v>
      </c>
      <c r="F29" s="33">
        <f t="shared" si="1"/>
        <v>1.1678490104980803</v>
      </c>
      <c r="G29" s="9">
        <f t="shared" si="2"/>
        <v>0.87856616262306586</v>
      </c>
      <c r="H29" s="9"/>
      <c r="I29" s="2"/>
      <c r="J29" s="15"/>
      <c r="K29" s="15"/>
    </row>
    <row r="30" spans="1:15" x14ac:dyDescent="0.2">
      <c r="A30" s="2">
        <v>4</v>
      </c>
      <c r="B30" s="11">
        <f>RANK(A30,A:A,)</f>
        <v>1</v>
      </c>
      <c r="C30" s="11">
        <f t="shared" si="3"/>
        <v>82</v>
      </c>
      <c r="D30" s="11">
        <f t="shared" si="0"/>
        <v>3.0534351145038167E-2</v>
      </c>
      <c r="E30" s="11">
        <f t="shared" si="4"/>
        <v>0.62595419847328271</v>
      </c>
      <c r="F30" s="33">
        <f t="shared" si="1"/>
        <v>1.1678490104980803</v>
      </c>
      <c r="G30" s="9">
        <f t="shared" si="2"/>
        <v>0.87856616262306586</v>
      </c>
      <c r="H30" s="9"/>
      <c r="I30" s="2"/>
      <c r="J30" s="15"/>
      <c r="K30" s="15"/>
    </row>
    <row r="31" spans="1:15" x14ac:dyDescent="0.2">
      <c r="A31" s="2">
        <v>4</v>
      </c>
      <c r="B31" s="11">
        <f>RANK(A31,A:A,)</f>
        <v>1</v>
      </c>
      <c r="C31" s="11">
        <f t="shared" si="3"/>
        <v>86</v>
      </c>
      <c r="D31" s="11">
        <f t="shared" si="0"/>
        <v>3.0534351145038167E-2</v>
      </c>
      <c r="E31" s="11">
        <f t="shared" si="4"/>
        <v>0.65648854961832093</v>
      </c>
      <c r="F31" s="33">
        <f t="shared" si="1"/>
        <v>2.5952200233290899E-2</v>
      </c>
      <c r="G31" s="9">
        <f t="shared" si="2"/>
        <v>0.51035226785858567</v>
      </c>
      <c r="H31" s="9"/>
      <c r="I31" s="2"/>
      <c r="J31" s="15"/>
      <c r="K31" s="15"/>
    </row>
    <row r="32" spans="1:15" x14ac:dyDescent="0.2">
      <c r="A32" s="2">
        <v>3</v>
      </c>
      <c r="B32" s="11">
        <f>RANK(A32,A:A,)</f>
        <v>16</v>
      </c>
      <c r="C32" s="11">
        <f t="shared" si="3"/>
        <v>89</v>
      </c>
      <c r="D32" s="11">
        <f t="shared" si="0"/>
        <v>2.2900763358778626E-2</v>
      </c>
      <c r="E32" s="11">
        <f t="shared" si="4"/>
        <v>0.67938931297709959</v>
      </c>
      <c r="F32" s="33">
        <f t="shared" si="1"/>
        <v>-1.1159446100314985</v>
      </c>
      <c r="G32" s="9">
        <f t="shared" si="2"/>
        <v>0.13222292245911241</v>
      </c>
      <c r="H32" s="9"/>
      <c r="I32" s="2"/>
      <c r="J32" s="15"/>
      <c r="K32" s="15"/>
    </row>
    <row r="33" spans="1:11" ht="37" customHeight="1" x14ac:dyDescent="0.2">
      <c r="A33" s="2">
        <v>2</v>
      </c>
      <c r="B33" s="11">
        <f>RANK(A33,A:A,)</f>
        <v>30</v>
      </c>
      <c r="C33" s="11">
        <f t="shared" si="3"/>
        <v>91</v>
      </c>
      <c r="D33" s="11">
        <f t="shared" si="0"/>
        <v>1.5267175572519083E-2</v>
      </c>
      <c r="E33" s="11">
        <f t="shared" si="4"/>
        <v>0.6946564885496187</v>
      </c>
      <c r="F33" s="33">
        <f t="shared" si="1"/>
        <v>1.1678490104980803</v>
      </c>
      <c r="G33" s="9">
        <f t="shared" si="2"/>
        <v>0.87856616262306586</v>
      </c>
      <c r="H33" s="9"/>
      <c r="I33" s="2">
        <f>C46/10</f>
        <v>13.1</v>
      </c>
      <c r="J33" s="75" t="s">
        <v>58</v>
      </c>
      <c r="K33" s="76"/>
    </row>
    <row r="34" spans="1:11" x14ac:dyDescent="0.2">
      <c r="A34" s="2">
        <v>4</v>
      </c>
      <c r="B34" s="11">
        <f>RANK(A34,A:A,)</f>
        <v>1</v>
      </c>
      <c r="C34" s="11">
        <f t="shared" si="3"/>
        <v>95</v>
      </c>
      <c r="D34" s="11">
        <f t="shared" si="0"/>
        <v>3.0534351145038167E-2</v>
      </c>
      <c r="E34" s="11">
        <f t="shared" si="4"/>
        <v>0.72519083969465692</v>
      </c>
      <c r="F34" s="33">
        <f t="shared" si="1"/>
        <v>1.1678490104980803</v>
      </c>
      <c r="G34" s="9">
        <f t="shared" si="2"/>
        <v>0.87856616262306586</v>
      </c>
      <c r="H34" s="9"/>
      <c r="I34" s="2">
        <v>0</v>
      </c>
      <c r="J34" s="72" t="s">
        <v>50</v>
      </c>
      <c r="K34" s="77" t="s">
        <v>45</v>
      </c>
    </row>
    <row r="35" spans="1:11" x14ac:dyDescent="0.2">
      <c r="A35" s="2">
        <v>4</v>
      </c>
      <c r="B35" s="11">
        <f>RANK(A35,A:A,)</f>
        <v>1</v>
      </c>
      <c r="C35" s="11">
        <f t="shared" si="3"/>
        <v>99</v>
      </c>
      <c r="D35" s="11">
        <f t="shared" si="0"/>
        <v>3.0534351145038167E-2</v>
      </c>
      <c r="E35" s="11">
        <f t="shared" si="4"/>
        <v>0.75572519083969514</v>
      </c>
      <c r="F35" s="33">
        <f t="shared" si="1"/>
        <v>1.1678490104980803</v>
      </c>
      <c r="G35" s="9">
        <f t="shared" si="2"/>
        <v>0.87856616262306586</v>
      </c>
      <c r="H35" s="9"/>
      <c r="I35" s="2">
        <f>I34+$I$33</f>
        <v>13.1</v>
      </c>
      <c r="J35" s="28">
        <v>13.5</v>
      </c>
      <c r="K35" s="18">
        <v>5</v>
      </c>
    </row>
    <row r="36" spans="1:11" x14ac:dyDescent="0.2">
      <c r="A36" s="2">
        <v>4</v>
      </c>
      <c r="B36" s="11">
        <f>RANK(A36,A:A,)</f>
        <v>1</v>
      </c>
      <c r="C36" s="11">
        <f t="shared" si="3"/>
        <v>103</v>
      </c>
      <c r="D36" s="11">
        <f t="shared" si="0"/>
        <v>3.0534351145038167E-2</v>
      </c>
      <c r="E36" s="11">
        <f t="shared" si="4"/>
        <v>0.78625954198473336</v>
      </c>
      <c r="F36" s="33">
        <f t="shared" si="1"/>
        <v>1.1678490104980803</v>
      </c>
      <c r="G36" s="9">
        <f t="shared" si="2"/>
        <v>0.87856616262306586</v>
      </c>
      <c r="H36" s="9"/>
      <c r="I36" s="2">
        <f t="shared" ref="I36:I44" si="5">I35+$I$33</f>
        <v>26.2</v>
      </c>
      <c r="J36" s="28">
        <v>27</v>
      </c>
      <c r="K36" s="18">
        <v>4</v>
      </c>
    </row>
    <row r="37" spans="1:11" x14ac:dyDescent="0.2">
      <c r="A37" s="2">
        <v>4</v>
      </c>
      <c r="B37" s="11">
        <f>RANK(A37,A:A,)</f>
        <v>1</v>
      </c>
      <c r="C37" s="11">
        <f t="shared" si="3"/>
        <v>107</v>
      </c>
      <c r="D37" s="11">
        <f t="shared" si="0"/>
        <v>3.0534351145038167E-2</v>
      </c>
      <c r="E37" s="11">
        <f t="shared" si="4"/>
        <v>0.81679389312977158</v>
      </c>
      <c r="F37" s="33">
        <f t="shared" si="1"/>
        <v>-1.1159446100314985</v>
      </c>
      <c r="G37" s="9">
        <f t="shared" si="2"/>
        <v>0.13222292245911241</v>
      </c>
      <c r="H37" s="9"/>
      <c r="I37" s="2">
        <f t="shared" si="5"/>
        <v>39.299999999999997</v>
      </c>
      <c r="J37" s="28">
        <v>40.5</v>
      </c>
      <c r="K37" s="18">
        <v>3</v>
      </c>
    </row>
    <row r="38" spans="1:11" x14ac:dyDescent="0.2">
      <c r="A38" s="2">
        <v>2</v>
      </c>
      <c r="B38" s="11">
        <f>RANK(A38,A:A,)</f>
        <v>30</v>
      </c>
      <c r="C38" s="11">
        <f t="shared" si="3"/>
        <v>109</v>
      </c>
      <c r="D38" s="11">
        <f t="shared" si="0"/>
        <v>1.5267175572519083E-2</v>
      </c>
      <c r="E38" s="11">
        <f t="shared" si="4"/>
        <v>0.83206106870229068</v>
      </c>
      <c r="F38" s="33">
        <f t="shared" si="1"/>
        <v>1.1678490104980803</v>
      </c>
      <c r="G38" s="9">
        <f t="shared" si="2"/>
        <v>0.87856616262306586</v>
      </c>
      <c r="H38" s="9"/>
      <c r="I38" s="2">
        <f t="shared" si="5"/>
        <v>52.4</v>
      </c>
      <c r="J38" s="28">
        <v>54</v>
      </c>
      <c r="K38" s="18">
        <v>4</v>
      </c>
    </row>
    <row r="39" spans="1:11" x14ac:dyDescent="0.2">
      <c r="A39" s="2">
        <v>4</v>
      </c>
      <c r="B39" s="11">
        <f>RANK(A39,A:A,)</f>
        <v>1</v>
      </c>
      <c r="C39" s="11">
        <f t="shared" si="3"/>
        <v>113</v>
      </c>
      <c r="D39" s="11">
        <f t="shared" si="0"/>
        <v>3.0534351145038167E-2</v>
      </c>
      <c r="E39" s="11">
        <f t="shared" si="4"/>
        <v>0.8625954198473289</v>
      </c>
      <c r="F39" s="33">
        <f t="shared" si="1"/>
        <v>-1.1159446100314985</v>
      </c>
      <c r="G39" s="9">
        <f t="shared" si="2"/>
        <v>0.13222292245911241</v>
      </c>
      <c r="H39" s="9"/>
      <c r="I39" s="2">
        <f t="shared" si="5"/>
        <v>65.5</v>
      </c>
      <c r="J39" s="28">
        <v>67.5</v>
      </c>
      <c r="K39" s="18">
        <v>4</v>
      </c>
    </row>
    <row r="40" spans="1:11" x14ac:dyDescent="0.2">
      <c r="A40" s="2">
        <v>2</v>
      </c>
      <c r="B40" s="11">
        <f>RANK(A40,A:A,)</f>
        <v>30</v>
      </c>
      <c r="C40" s="11">
        <f t="shared" si="3"/>
        <v>115</v>
      </c>
      <c r="D40" s="11">
        <f t="shared" si="0"/>
        <v>1.5267175572519083E-2</v>
      </c>
      <c r="E40" s="11">
        <f t="shared" si="4"/>
        <v>0.87786259541984801</v>
      </c>
      <c r="F40" s="33">
        <f t="shared" si="1"/>
        <v>2.5952200233290899E-2</v>
      </c>
      <c r="G40" s="9">
        <f t="shared" si="2"/>
        <v>0.51035226785858567</v>
      </c>
      <c r="H40" s="9"/>
      <c r="I40" s="2">
        <f t="shared" si="5"/>
        <v>78.599999999999994</v>
      </c>
      <c r="J40" s="28">
        <v>81</v>
      </c>
      <c r="K40" s="18">
        <v>6</v>
      </c>
    </row>
    <row r="41" spans="1:11" x14ac:dyDescent="0.2">
      <c r="A41" s="2">
        <v>3</v>
      </c>
      <c r="B41" s="11">
        <f>RANK(A41,A:A,)</f>
        <v>16</v>
      </c>
      <c r="C41" s="11">
        <f t="shared" si="3"/>
        <v>118</v>
      </c>
      <c r="D41" s="11">
        <f t="shared" si="0"/>
        <v>2.2900763358778626E-2</v>
      </c>
      <c r="E41" s="11">
        <f t="shared" si="4"/>
        <v>0.90076335877862668</v>
      </c>
      <c r="F41" s="33">
        <f t="shared" si="1"/>
        <v>1.1678490104980803</v>
      </c>
      <c r="G41" s="9">
        <f t="shared" si="2"/>
        <v>0.87856616262306586</v>
      </c>
      <c r="H41" s="9"/>
      <c r="I41" s="2">
        <f t="shared" si="5"/>
        <v>91.699999999999989</v>
      </c>
      <c r="J41" s="28">
        <v>94.5</v>
      </c>
      <c r="K41" s="18">
        <v>5</v>
      </c>
    </row>
    <row r="42" spans="1:11" x14ac:dyDescent="0.2">
      <c r="A42" s="2">
        <v>4</v>
      </c>
      <c r="B42" s="11">
        <f>RANK(A42,A:A,)</f>
        <v>1</v>
      </c>
      <c r="C42" s="11">
        <f t="shared" si="3"/>
        <v>122</v>
      </c>
      <c r="D42" s="11">
        <f t="shared" si="0"/>
        <v>3.0534351145038167E-2</v>
      </c>
      <c r="E42" s="11">
        <f t="shared" si="4"/>
        <v>0.9312977099236649</v>
      </c>
      <c r="F42" s="33">
        <f t="shared" si="1"/>
        <v>-1.1159446100314985</v>
      </c>
      <c r="G42" s="9">
        <f t="shared" si="2"/>
        <v>0.13222292245911241</v>
      </c>
      <c r="H42" s="9"/>
      <c r="I42" s="2">
        <f t="shared" si="5"/>
        <v>104.79999999999998</v>
      </c>
      <c r="J42" s="28">
        <v>108</v>
      </c>
      <c r="K42" s="18">
        <v>3</v>
      </c>
    </row>
    <row r="43" spans="1:11" x14ac:dyDescent="0.2">
      <c r="A43" s="2">
        <v>2</v>
      </c>
      <c r="B43" s="11">
        <f>RANK(A43,A:A,)</f>
        <v>30</v>
      </c>
      <c r="C43" s="11">
        <f t="shared" si="3"/>
        <v>124</v>
      </c>
      <c r="D43" s="11">
        <f t="shared" si="0"/>
        <v>1.5267175572519083E-2</v>
      </c>
      <c r="E43" s="11">
        <f t="shared" si="4"/>
        <v>0.94656488549618401</v>
      </c>
      <c r="F43" s="33">
        <f t="shared" si="1"/>
        <v>-1.1159446100314985</v>
      </c>
      <c r="G43" s="9">
        <f t="shared" si="2"/>
        <v>0.13222292245911241</v>
      </c>
      <c r="H43" s="9"/>
      <c r="I43" s="2">
        <f t="shared" si="5"/>
        <v>117.89999999999998</v>
      </c>
      <c r="J43" s="28">
        <v>121.5</v>
      </c>
      <c r="K43" s="18">
        <v>4</v>
      </c>
    </row>
    <row r="44" spans="1:11" x14ac:dyDescent="0.2">
      <c r="A44" s="2">
        <v>2</v>
      </c>
      <c r="B44" s="11">
        <f>RANK(A44,A:A,)</f>
        <v>30</v>
      </c>
      <c r="C44" s="11">
        <f t="shared" si="3"/>
        <v>126</v>
      </c>
      <c r="D44" s="11">
        <f t="shared" si="0"/>
        <v>1.5267175572519083E-2</v>
      </c>
      <c r="E44" s="11">
        <f t="shared" si="4"/>
        <v>0.96183206106870311</v>
      </c>
      <c r="F44" s="33">
        <f t="shared" si="1"/>
        <v>2.5952200233290899E-2</v>
      </c>
      <c r="G44" s="9">
        <f t="shared" si="2"/>
        <v>0.51035226785858567</v>
      </c>
      <c r="H44" s="9"/>
      <c r="I44" s="2">
        <f t="shared" si="5"/>
        <v>130.99999999999997</v>
      </c>
      <c r="J44" s="28">
        <v>135</v>
      </c>
      <c r="K44" s="18">
        <v>5</v>
      </c>
    </row>
    <row r="45" spans="1:11" x14ac:dyDescent="0.2">
      <c r="A45" s="2">
        <v>3</v>
      </c>
      <c r="B45" s="11">
        <f>RANK(A45,A:A,)</f>
        <v>16</v>
      </c>
      <c r="C45" s="11">
        <f t="shared" si="3"/>
        <v>129</v>
      </c>
      <c r="D45" s="11">
        <f t="shared" si="0"/>
        <v>2.2900763358778626E-2</v>
      </c>
      <c r="E45" s="11">
        <f t="shared" si="4"/>
        <v>0.98473282442748178</v>
      </c>
      <c r="F45" s="33">
        <f t="shared" si="1"/>
        <v>-1.1159446100314985</v>
      </c>
      <c r="G45" s="9">
        <f t="shared" si="2"/>
        <v>0.13222292245911241</v>
      </c>
      <c r="H45" s="9"/>
      <c r="I45" s="2"/>
      <c r="J45" s="22" t="s">
        <v>44</v>
      </c>
      <c r="K45" s="23">
        <v>0</v>
      </c>
    </row>
    <row r="46" spans="1:11" x14ac:dyDescent="0.2">
      <c r="A46" s="2">
        <v>2</v>
      </c>
      <c r="B46" s="36">
        <f>RANK(A46,A:A,)</f>
        <v>30</v>
      </c>
      <c r="C46" s="36">
        <f t="shared" si="3"/>
        <v>131</v>
      </c>
      <c r="D46" s="36">
        <f t="shared" si="0"/>
        <v>1.5267175572519083E-2</v>
      </c>
      <c r="E46" s="36">
        <f t="shared" si="4"/>
        <v>1.0000000000000009</v>
      </c>
      <c r="F46" s="33">
        <f t="shared" si="1"/>
        <v>-3.3997382305610775</v>
      </c>
      <c r="G46" s="9">
        <f t="shared" si="2"/>
        <v>3.3725196657675153E-4</v>
      </c>
      <c r="H46" s="9"/>
      <c r="I46" s="2"/>
      <c r="J46" s="10"/>
      <c r="K46" s="10"/>
    </row>
    <row r="47" spans="1:11" ht="15" customHeight="1" x14ac:dyDescent="0.2">
      <c r="I47" s="42"/>
      <c r="J47" s="78" t="s">
        <v>59</v>
      </c>
      <c r="K47" s="79"/>
    </row>
    <row r="48" spans="1:11" x14ac:dyDescent="0.2">
      <c r="I48" s="42">
        <v>-3</v>
      </c>
      <c r="J48" s="72" t="s">
        <v>50</v>
      </c>
      <c r="K48" s="72" t="s">
        <v>45</v>
      </c>
    </row>
    <row r="49" spans="9:11" x14ac:dyDescent="0.2">
      <c r="I49" s="42">
        <v>-2.5</v>
      </c>
      <c r="J49" s="28">
        <v>-3</v>
      </c>
      <c r="K49" s="20">
        <v>1</v>
      </c>
    </row>
    <row r="50" spans="9:11" x14ac:dyDescent="0.2">
      <c r="I50" s="42">
        <v>-2</v>
      </c>
      <c r="J50" s="28">
        <v>-2.5</v>
      </c>
      <c r="K50" s="20">
        <v>0</v>
      </c>
    </row>
    <row r="51" spans="9:11" x14ac:dyDescent="0.2">
      <c r="I51" s="42">
        <v>-1.5</v>
      </c>
      <c r="J51" s="28">
        <v>-2</v>
      </c>
      <c r="K51" s="20">
        <v>2</v>
      </c>
    </row>
    <row r="52" spans="9:11" x14ac:dyDescent="0.2">
      <c r="I52" s="42">
        <v>-1</v>
      </c>
      <c r="J52" s="28">
        <v>-1.5</v>
      </c>
      <c r="K52" s="20">
        <v>0</v>
      </c>
    </row>
    <row r="53" spans="9:11" x14ac:dyDescent="0.2">
      <c r="I53" s="42">
        <v>-0.5</v>
      </c>
      <c r="J53" s="28">
        <v>-1</v>
      </c>
      <c r="K53" s="20">
        <v>7</v>
      </c>
    </row>
    <row r="54" spans="9:11" x14ac:dyDescent="0.2">
      <c r="I54" s="42">
        <v>0</v>
      </c>
      <c r="J54" s="28">
        <v>-0.5</v>
      </c>
      <c r="K54" s="20">
        <v>4</v>
      </c>
    </row>
    <row r="55" spans="9:11" x14ac:dyDescent="0.2">
      <c r="I55" s="42">
        <v>0.5</v>
      </c>
      <c r="J55" s="28">
        <v>0</v>
      </c>
      <c r="K55" s="20">
        <v>10</v>
      </c>
    </row>
    <row r="56" spans="9:11" x14ac:dyDescent="0.2">
      <c r="I56" s="42">
        <v>1</v>
      </c>
      <c r="J56" s="28">
        <v>0.5</v>
      </c>
      <c r="K56" s="20">
        <v>4</v>
      </c>
    </row>
    <row r="57" spans="9:11" x14ac:dyDescent="0.2">
      <c r="I57" s="42">
        <v>1.5</v>
      </c>
      <c r="J57" s="28">
        <v>1</v>
      </c>
      <c r="K57" s="20">
        <v>2</v>
      </c>
    </row>
    <row r="58" spans="9:11" x14ac:dyDescent="0.2">
      <c r="I58" s="42">
        <v>2</v>
      </c>
      <c r="J58" s="28">
        <v>1.5</v>
      </c>
      <c r="K58" s="20">
        <v>14</v>
      </c>
    </row>
    <row r="59" spans="9:11" x14ac:dyDescent="0.2">
      <c r="I59" s="42">
        <v>2.5</v>
      </c>
      <c r="J59" s="28">
        <v>2</v>
      </c>
      <c r="K59" s="20">
        <v>0</v>
      </c>
    </row>
    <row r="60" spans="9:11" x14ac:dyDescent="0.2">
      <c r="I60" s="42">
        <v>3</v>
      </c>
      <c r="J60" s="28">
        <v>2.5</v>
      </c>
      <c r="K60" s="20">
        <v>0</v>
      </c>
    </row>
    <row r="61" spans="9:11" x14ac:dyDescent="0.2">
      <c r="J61" s="22" t="s">
        <v>44</v>
      </c>
      <c r="K61" s="22">
        <v>0</v>
      </c>
    </row>
  </sheetData>
  <mergeCells count="4">
    <mergeCell ref="M10:O10"/>
    <mergeCell ref="J16:K16"/>
    <mergeCell ref="J33:K33"/>
    <mergeCell ref="J47:K4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E120-6152-1544-9376-B049408FA80A}">
  <sheetPr codeName="Sheet25">
    <tabColor rgb="FFFFFF00"/>
  </sheetPr>
  <dimension ref="A1:I45"/>
  <sheetViews>
    <sheetView topLeftCell="A4" workbookViewId="0">
      <selection activeCell="T39" sqref="T39"/>
    </sheetView>
  </sheetViews>
  <sheetFormatPr baseColWidth="10" defaultColWidth="9.1640625" defaultRowHeight="15" x14ac:dyDescent="0.2"/>
  <cols>
    <col min="1" max="1" width="3.5" style="160" bestFit="1" customWidth="1"/>
    <col min="2" max="4" width="9.1640625" style="141"/>
    <col min="5" max="5" width="14.1640625" style="141" customWidth="1"/>
    <col min="6" max="6" width="11.1640625" style="141" customWidth="1"/>
    <col min="7" max="16384" width="9.1640625" style="141"/>
  </cols>
  <sheetData>
    <row r="1" spans="1:9" x14ac:dyDescent="0.2">
      <c r="A1" s="69" t="s">
        <v>0</v>
      </c>
    </row>
    <row r="2" spans="1:9" x14ac:dyDescent="0.2">
      <c r="A2" s="2">
        <v>1</v>
      </c>
      <c r="B2" s="141">
        <f>(COUNTIF($A$2:$A$45,$A2)-1)*0.025+1</f>
        <v>1</v>
      </c>
      <c r="C2" s="141" t="s">
        <v>86</v>
      </c>
      <c r="F2" s="142"/>
      <c r="G2" s="143" t="s">
        <v>87</v>
      </c>
      <c r="H2" s="144"/>
      <c r="I2" s="145"/>
    </row>
    <row r="3" spans="1:9" x14ac:dyDescent="0.2">
      <c r="A3" s="2">
        <v>2</v>
      </c>
      <c r="B3" s="141">
        <f>(COUNTIF($A$2:$A$45,$A3)-1)*0.025+1-(COUNTIF($A$2:$A2,$A3)*0.025)</f>
        <v>1.325</v>
      </c>
      <c r="C3" s="141">
        <f>AVERAGE(A:A)</f>
        <v>2.9772727272727271</v>
      </c>
      <c r="D3" s="141">
        <v>0.95</v>
      </c>
      <c r="F3" s="146"/>
      <c r="G3" s="147" t="s">
        <v>88</v>
      </c>
      <c r="H3" s="148">
        <f>(COUNT(A:A)+1)/4</f>
        <v>11.25</v>
      </c>
      <c r="I3" s="149"/>
    </row>
    <row r="4" spans="1:9" x14ac:dyDescent="0.2">
      <c r="A4" s="2">
        <v>2</v>
      </c>
      <c r="B4" s="141">
        <f>(COUNTIF($A$2:$A$45,$A4)-1)*0.025+1-(COUNTIF($A$2:$A3,$A4)*0.025)</f>
        <v>1.3</v>
      </c>
      <c r="C4" s="141">
        <f>AVERAGE(A:A)</f>
        <v>2.9772727272727271</v>
      </c>
      <c r="D4" s="141">
        <v>0.7</v>
      </c>
      <c r="F4" s="146"/>
      <c r="G4" s="147"/>
      <c r="H4" s="150" t="str">
        <f>IF(H3=INT(H3),"Rule 1 applies", IF(H3=CEILING(H3,0.5),"Rule 2 applies", "Rule 3 applies"))</f>
        <v>Rule 3 applies</v>
      </c>
      <c r="I4" s="151"/>
    </row>
    <row r="5" spans="1:9" x14ac:dyDescent="0.2">
      <c r="A5" s="2">
        <v>2</v>
      </c>
      <c r="B5" s="141">
        <f>(COUNTIF($A$2:$A$45,$A5)-1)*0.025+1-(COUNTIF($A$2:$A4,$A5)*0.025)</f>
        <v>1.2749999999999999</v>
      </c>
      <c r="C5" s="141" t="s">
        <v>89</v>
      </c>
      <c r="F5" s="146"/>
      <c r="G5" s="147" t="str">
        <f>IF(H4="Rule 2 applies", "average these ranks:", "use rank:")</f>
        <v>use rank:</v>
      </c>
      <c r="H5" s="148">
        <f>IF(H4="Rule 2 applies", FLOOR(H3,1), ROUND(H3,0))</f>
        <v>11</v>
      </c>
      <c r="I5" s="152" t="str">
        <f>IF(H4="Rule 2 applies", CEILING(H3,1), "")</f>
        <v/>
      </c>
    </row>
    <row r="6" spans="1:9" x14ac:dyDescent="0.2">
      <c r="A6" s="2">
        <v>2</v>
      </c>
      <c r="B6" s="141">
        <f>(COUNTIF($A$2:$A$45,$A6)-1)*0.025+1-(COUNTIF($A$2:$A5,$A6)*0.025)</f>
        <v>1.25</v>
      </c>
      <c r="C6" s="141">
        <f>MEDIAN(A:A)</f>
        <v>3</v>
      </c>
      <c r="D6" s="141">
        <v>0.95</v>
      </c>
      <c r="F6" s="146"/>
      <c r="G6" s="147" t="str">
        <f>IF(H4="Rule 2 applies", "average these values:", "value of rank:")</f>
        <v>value of rank:</v>
      </c>
      <c r="H6" s="153">
        <f>SMALL(A:A,H5)</f>
        <v>2</v>
      </c>
      <c r="I6" s="152" t="str">
        <f>IF(H4="Rule 2 applies", SMALL(A:A,I5), "")</f>
        <v/>
      </c>
    </row>
    <row r="7" spans="1:9" x14ac:dyDescent="0.2">
      <c r="A7" s="2">
        <v>2</v>
      </c>
      <c r="B7" s="141">
        <f>(COUNTIF($A$2:$A$45,$A7)-1)*0.025+1-(COUNTIF($A$2:$A6,$A7)*0.025)</f>
        <v>1.2249999999999999</v>
      </c>
      <c r="C7" s="141">
        <f>MEDIAN(A:A)</f>
        <v>3</v>
      </c>
      <c r="D7" s="141">
        <v>0.7</v>
      </c>
      <c r="F7" s="154"/>
      <c r="G7" s="155" t="s">
        <v>90</v>
      </c>
      <c r="H7" s="155">
        <f>IF(H4="Rule 2 applies",(H6+I6)/2,H6)</f>
        <v>2</v>
      </c>
      <c r="I7" s="156"/>
    </row>
    <row r="8" spans="1:9" x14ac:dyDescent="0.2">
      <c r="A8" s="2">
        <v>2</v>
      </c>
      <c r="B8" s="141">
        <f>(COUNTIF($A$2:$A$45,$A8)-1)*0.025+1-(COUNTIF($A$2:$A7,$A8)*0.025)</f>
        <v>1.2</v>
      </c>
      <c r="C8" s="157" t="s">
        <v>91</v>
      </c>
      <c r="F8" s="146"/>
      <c r="G8" s="147" t="s">
        <v>92</v>
      </c>
      <c r="H8" s="148">
        <f>(3*(COUNT(A:A)+1))/4</f>
        <v>33.75</v>
      </c>
      <c r="I8" s="149"/>
    </row>
    <row r="9" spans="1:9" x14ac:dyDescent="0.2">
      <c r="A9" s="2">
        <v>2</v>
      </c>
      <c r="B9" s="141">
        <f>(COUNTIF($A$2:$A$45,$A9)-1)*0.025+1-(COUNTIF($A$2:$A8,$A9)*0.025)</f>
        <v>1.1749999999999998</v>
      </c>
      <c r="C9" s="141">
        <f>H7</f>
        <v>2</v>
      </c>
      <c r="D9" s="141">
        <v>0.95</v>
      </c>
      <c r="F9" s="146"/>
      <c r="G9" s="147"/>
      <c r="H9" s="150" t="str">
        <f>IF(H8=INT(H8),"Rule 1 applies", IF(H8=CEILING(H8,0.5),"Rule 2 applies", "Rule 3 applies"))</f>
        <v>Rule 3 applies</v>
      </c>
      <c r="I9" s="151"/>
    </row>
    <row r="10" spans="1:9" x14ac:dyDescent="0.2">
      <c r="A10" s="2">
        <v>2</v>
      </c>
      <c r="B10" s="141">
        <f>(COUNTIF($A$2:$A$45,$A10)-1)*0.025+1-(COUNTIF($A$2:$A9,$A10)*0.025)</f>
        <v>1.1499999999999999</v>
      </c>
      <c r="C10" s="148">
        <f>H7</f>
        <v>2</v>
      </c>
      <c r="D10" s="141">
        <v>0.7</v>
      </c>
      <c r="F10" s="146"/>
      <c r="G10" s="147" t="str">
        <f>IF(H9="Rule 2 applies", "average these ranks:", "use rank:")</f>
        <v>use rank:</v>
      </c>
      <c r="H10" s="148">
        <f>IF(H9="Rule 2 applies",FLOOR(H8,1),ROUND(H8,0))</f>
        <v>34</v>
      </c>
      <c r="I10" s="152" t="str">
        <f>IF(H9="Rule 2 applies", CEILING(H8,1), "")</f>
        <v/>
      </c>
    </row>
    <row r="11" spans="1:9" x14ac:dyDescent="0.2">
      <c r="A11" s="2">
        <v>2</v>
      </c>
      <c r="B11" s="141">
        <f>(COUNTIF($A$2:$A$45,$A11)-1)*0.025+1-(COUNTIF($A$2:$A10,$A11)*0.025)</f>
        <v>1.125</v>
      </c>
      <c r="C11" s="158" t="s">
        <v>93</v>
      </c>
      <c r="F11" s="146"/>
      <c r="G11" s="147" t="str">
        <f>IF(H9="Rule 2 applies", "average these values:", "value of rank:")</f>
        <v>value of rank:</v>
      </c>
      <c r="H11" s="153">
        <f>SMALL(A:A,H10)</f>
        <v>4</v>
      </c>
      <c r="I11" s="152" t="str">
        <f>IF(H9="Rule 2 applies",SMALL(A:A,I10),"")</f>
        <v/>
      </c>
    </row>
    <row r="12" spans="1:9" x14ac:dyDescent="0.2">
      <c r="A12" s="2">
        <v>2</v>
      </c>
      <c r="B12" s="141">
        <f>(COUNTIF($A$2:$A$45,$A12)-1)*0.025+1-(COUNTIF($A$2:$A11,$A12)*0.025)</f>
        <v>1.0999999999999999</v>
      </c>
      <c r="C12" s="141">
        <f>H12</f>
        <v>4</v>
      </c>
      <c r="D12" s="141">
        <v>0.95</v>
      </c>
      <c r="F12" s="154"/>
      <c r="G12" s="155" t="s">
        <v>94</v>
      </c>
      <c r="H12" s="155">
        <f>IF(H9="Rule 2 applies",(H11+I11)/2,H11)</f>
        <v>4</v>
      </c>
      <c r="I12" s="159"/>
    </row>
    <row r="13" spans="1:9" x14ac:dyDescent="0.2">
      <c r="A13" s="2">
        <v>2</v>
      </c>
      <c r="B13" s="141">
        <f>(COUNTIF($A$2:$A$45,$A13)-1)*0.025+1-(COUNTIF($A$2:$A12,$A13)*0.025)</f>
        <v>1.075</v>
      </c>
      <c r="C13" s="141">
        <f>H12</f>
        <v>4</v>
      </c>
      <c r="D13" s="141">
        <v>0.7</v>
      </c>
    </row>
    <row r="14" spans="1:9" x14ac:dyDescent="0.2">
      <c r="A14" s="2">
        <v>2</v>
      </c>
      <c r="B14" s="141">
        <f>(COUNTIF($A$2:$A$45,$A14)-1)*0.025+1-(COUNTIF($A$2:$A13,$A14)*0.025)</f>
        <v>1.0499999999999998</v>
      </c>
      <c r="C14" s="141" t="s">
        <v>95</v>
      </c>
    </row>
    <row r="15" spans="1:9" x14ac:dyDescent="0.2">
      <c r="A15" s="2">
        <v>2</v>
      </c>
      <c r="B15" s="141">
        <f>(COUNTIF($A$2:$A$45,$A15)-1)*0.025+1-(COUNTIF($A$2:$A14,$A15)*0.025)</f>
        <v>1.0249999999999999</v>
      </c>
      <c r="C15" s="141">
        <f>_xlfn.STDEV.S(A:A)</f>
        <v>0.87573587298848343</v>
      </c>
      <c r="D15" s="141">
        <f>C15*2</f>
        <v>1.7514717459769669</v>
      </c>
      <c r="E15" s="141">
        <f>C15*3</f>
        <v>2.6272076189654503</v>
      </c>
    </row>
    <row r="16" spans="1:9" x14ac:dyDescent="0.2">
      <c r="A16" s="2">
        <v>2</v>
      </c>
      <c r="B16" s="141">
        <f>(COUNTIF($A$2:$A$45,$A16)-1)*0.025+1-(COUNTIF($A$2:$A15,$A16)*0.025)</f>
        <v>1</v>
      </c>
      <c r="C16" s="157" t="s">
        <v>96</v>
      </c>
    </row>
    <row r="17" spans="1:6" x14ac:dyDescent="0.2">
      <c r="A17" s="2">
        <v>3</v>
      </c>
      <c r="B17" s="141">
        <f>(COUNTIF($A$2:$A$45,$A17)-1)*0.025+1-(COUNTIF($A$2:$A16,$A17)*0.025)</f>
        <v>1.325</v>
      </c>
      <c r="C17" s="141">
        <f>$C$3-$C$15</f>
        <v>2.1015368542842436</v>
      </c>
      <c r="D17" s="141">
        <v>0.9</v>
      </c>
    </row>
    <row r="18" spans="1:6" x14ac:dyDescent="0.2">
      <c r="A18" s="2">
        <v>3</v>
      </c>
      <c r="B18" s="141">
        <f>(COUNTIF($A$2:$A$45,$A18)-1)*0.025+1-(COUNTIF($A$2:$A17,$A18)*0.025)</f>
        <v>1.3</v>
      </c>
      <c r="C18" s="141">
        <f>$C$3+$C$15</f>
        <v>3.8530086002612105</v>
      </c>
      <c r="D18" s="141">
        <v>0.9</v>
      </c>
    </row>
    <row r="19" spans="1:6" x14ac:dyDescent="0.2">
      <c r="A19" s="2">
        <v>3</v>
      </c>
      <c r="B19" s="141">
        <f>(COUNTIF($A$2:$A$45,$A19)-1)*0.025+1-(COUNTIF($A$2:$A18,$A19)*0.025)</f>
        <v>1.2749999999999999</v>
      </c>
      <c r="C19" s="157" t="s">
        <v>97</v>
      </c>
    </row>
    <row r="20" spans="1:6" x14ac:dyDescent="0.2">
      <c r="A20" s="2">
        <v>3</v>
      </c>
      <c r="B20" s="141">
        <f>(COUNTIF($A$2:$A$45,$A20)-1)*0.025+1-(COUNTIF($A$2:$A19,$A20)*0.025)</f>
        <v>1.25</v>
      </c>
      <c r="C20" s="141">
        <f>$C$3-$D$15</f>
        <v>1.2258009812957602</v>
      </c>
      <c r="D20" s="141">
        <v>0.8</v>
      </c>
    </row>
    <row r="21" spans="1:6" x14ac:dyDescent="0.2">
      <c r="A21" s="2">
        <v>3</v>
      </c>
      <c r="B21" s="141">
        <f>(COUNTIF($A$2:$A$45,$A21)-1)*0.025+1-(COUNTIF($A$2:$A20,$A21)*0.025)</f>
        <v>1.2249999999999999</v>
      </c>
      <c r="C21" s="141">
        <f>$C$3+$D$15</f>
        <v>4.7287444732496944</v>
      </c>
      <c r="D21" s="141">
        <v>0.8</v>
      </c>
    </row>
    <row r="22" spans="1:6" x14ac:dyDescent="0.2">
      <c r="A22" s="2">
        <v>3</v>
      </c>
      <c r="B22" s="141">
        <f>(COUNTIF($A$2:$A$45,$A22)-1)*0.025+1-(COUNTIF($A$2:$A21,$A22)*0.025)</f>
        <v>1.2</v>
      </c>
      <c r="C22" s="141" t="s">
        <v>98</v>
      </c>
    </row>
    <row r="23" spans="1:6" x14ac:dyDescent="0.2">
      <c r="A23" s="2">
        <v>3</v>
      </c>
      <c r="B23" s="141">
        <f>(COUNTIF($A$2:$A$45,$A23)-1)*0.025+1-(COUNTIF($A$2:$A22,$A23)*0.025)</f>
        <v>1.1749999999999998</v>
      </c>
      <c r="C23" s="141">
        <f>$C$3-$E$15</f>
        <v>0.35006510830727677</v>
      </c>
      <c r="D23" s="141">
        <v>0.7</v>
      </c>
    </row>
    <row r="24" spans="1:6" x14ac:dyDescent="0.2">
      <c r="A24" s="2">
        <v>3</v>
      </c>
      <c r="B24" s="141">
        <f>(COUNTIF($A$2:$A$45,$A24)-1)*0.025+1-(COUNTIF($A$2:$A23,$A24)*0.025)</f>
        <v>1.1499999999999999</v>
      </c>
      <c r="C24" s="141">
        <f>$C$3+$E$15</f>
        <v>5.6044803462381774</v>
      </c>
      <c r="D24" s="141">
        <v>0.7</v>
      </c>
    </row>
    <row r="25" spans="1:6" x14ac:dyDescent="0.2">
      <c r="A25" s="2">
        <v>3</v>
      </c>
      <c r="B25" s="141">
        <f>(COUNTIF($A$2:$A$45,$A25)-1)*0.025+1-(COUNTIF($A$2:$A24,$A25)*0.025)</f>
        <v>1.125</v>
      </c>
    </row>
    <row r="26" spans="1:6" x14ac:dyDescent="0.2">
      <c r="A26" s="2">
        <v>3</v>
      </c>
      <c r="B26" s="141">
        <f>(COUNTIF($A$2:$A$45,$A26)-1)*0.025+1-(COUNTIF($A$2:$A25,$A26)*0.025)</f>
        <v>1.0999999999999999</v>
      </c>
      <c r="E26" s="161" t="s">
        <v>99</v>
      </c>
      <c r="F26" s="162"/>
    </row>
    <row r="27" spans="1:6" x14ac:dyDescent="0.2">
      <c r="A27" s="2">
        <v>3</v>
      </c>
      <c r="B27" s="141">
        <f>(COUNTIF($A$2:$A$45,$A27)-1)*0.025+1-(COUNTIF($A$2:$A26,$A27)*0.025)</f>
        <v>1.075</v>
      </c>
      <c r="E27" s="163" t="s">
        <v>86</v>
      </c>
      <c r="F27" s="164">
        <f>C3</f>
        <v>2.9772727272727271</v>
      </c>
    </row>
    <row r="28" spans="1:6" x14ac:dyDescent="0.2">
      <c r="A28" s="2">
        <v>3</v>
      </c>
      <c r="B28" s="141">
        <f>(COUNTIF($A$2:$A$45,$A28)-1)*0.025+1-(COUNTIF($A$2:$A27,$A28)*0.025)</f>
        <v>1.0499999999999998</v>
      </c>
      <c r="E28" s="163" t="s">
        <v>89</v>
      </c>
      <c r="F28" s="164">
        <f>C6</f>
        <v>3</v>
      </c>
    </row>
    <row r="29" spans="1:6" x14ac:dyDescent="0.2">
      <c r="A29" s="2">
        <v>3</v>
      </c>
      <c r="B29" s="141">
        <f>(COUNTIF($A$2:$A$45,$A29)-1)*0.025+1-(COUNTIF($A$2:$A28,$A29)*0.025)</f>
        <v>1.0249999999999999</v>
      </c>
      <c r="E29" s="165" t="s">
        <v>91</v>
      </c>
      <c r="F29" s="164">
        <f>C9</f>
        <v>2</v>
      </c>
    </row>
    <row r="30" spans="1:6" x14ac:dyDescent="0.2">
      <c r="A30" s="2">
        <v>3</v>
      </c>
      <c r="B30" s="141">
        <f>(COUNTIF($A$2:$A$45,$A30)-1)*0.025+1-(COUNTIF($A$2:$A29,$A30)*0.025)</f>
        <v>1</v>
      </c>
      <c r="E30" s="165" t="s">
        <v>93</v>
      </c>
      <c r="F30" s="164">
        <f>C12</f>
        <v>4</v>
      </c>
    </row>
    <row r="31" spans="1:6" x14ac:dyDescent="0.2">
      <c r="A31" s="2">
        <v>4</v>
      </c>
      <c r="B31" s="141">
        <f>(COUNTIF($A$2:$A$45,$A31)-1)*0.025+1-(COUNTIF($A$2:$A30,$A31)*0.025)</f>
        <v>1.35</v>
      </c>
      <c r="E31" s="166" t="s">
        <v>95</v>
      </c>
      <c r="F31" s="167">
        <f>C15</f>
        <v>0.87573587298848343</v>
      </c>
    </row>
    <row r="32" spans="1:6" x14ac:dyDescent="0.2">
      <c r="A32" s="2">
        <v>4</v>
      </c>
      <c r="B32" s="141">
        <f>(COUNTIF($A$2:$A$45,$A32)-1)*0.025+1-(COUNTIF($A$2:$A31,$A32)*0.025)</f>
        <v>1.3250000000000002</v>
      </c>
    </row>
    <row r="33" spans="1:2" x14ac:dyDescent="0.2">
      <c r="A33" s="2">
        <v>4</v>
      </c>
      <c r="B33" s="141">
        <f>(COUNTIF($A$2:$A$45,$A33)-1)*0.025+1-(COUNTIF($A$2:$A32,$A33)*0.025)</f>
        <v>1.3</v>
      </c>
    </row>
    <row r="34" spans="1:2" x14ac:dyDescent="0.2">
      <c r="A34" s="2">
        <v>4</v>
      </c>
      <c r="B34" s="141">
        <f>(COUNTIF($A$2:$A$45,$A34)-1)*0.025+1-(COUNTIF($A$2:$A33,$A34)*0.025)</f>
        <v>1.2750000000000001</v>
      </c>
    </row>
    <row r="35" spans="1:2" x14ac:dyDescent="0.2">
      <c r="A35" s="2">
        <v>4</v>
      </c>
      <c r="B35" s="141">
        <f>(COUNTIF($A$2:$A$45,$A35)-1)*0.025+1-(COUNTIF($A$2:$A34,$A35)*0.025)</f>
        <v>1.25</v>
      </c>
    </row>
    <row r="36" spans="1:2" x14ac:dyDescent="0.2">
      <c r="A36" s="2">
        <v>4</v>
      </c>
      <c r="B36" s="141">
        <f>(COUNTIF($A$2:$A$45,$A36)-1)*0.025+1-(COUNTIF($A$2:$A35,$A36)*0.025)</f>
        <v>1.2250000000000001</v>
      </c>
    </row>
    <row r="37" spans="1:2" x14ac:dyDescent="0.2">
      <c r="A37" s="2">
        <v>4</v>
      </c>
      <c r="B37" s="141">
        <f>(COUNTIF($A$2:$A$45,$A37)-1)*0.025+1-(COUNTIF($A$2:$A36,$A37)*0.025)</f>
        <v>1.2000000000000002</v>
      </c>
    </row>
    <row r="38" spans="1:2" x14ac:dyDescent="0.2">
      <c r="A38" s="2">
        <v>4</v>
      </c>
      <c r="B38" s="141">
        <f>(COUNTIF($A$2:$A$45,$A38)-1)*0.025+1-(COUNTIF($A$2:$A37,$A38)*0.025)</f>
        <v>1.175</v>
      </c>
    </row>
    <row r="39" spans="1:2" x14ac:dyDescent="0.2">
      <c r="A39" s="2">
        <v>4</v>
      </c>
      <c r="B39" s="141">
        <f>(COUNTIF($A$2:$A$45,$A39)-1)*0.025+1-(COUNTIF($A$2:$A38,$A39)*0.025)</f>
        <v>1.1500000000000001</v>
      </c>
    </row>
    <row r="40" spans="1:2" x14ac:dyDescent="0.2">
      <c r="A40" s="2">
        <v>4</v>
      </c>
      <c r="B40" s="141">
        <f>(COUNTIF($A$2:$A$45,$A40)-1)*0.025+1-(COUNTIF($A$2:$A39,$A40)*0.025)</f>
        <v>1.125</v>
      </c>
    </row>
    <row r="41" spans="1:2" x14ac:dyDescent="0.2">
      <c r="A41" s="2">
        <v>4</v>
      </c>
      <c r="B41" s="141">
        <f>(COUNTIF($A$2:$A$45,$A41)-1)*0.025+1-(COUNTIF($A$2:$A40,$A41)*0.025)</f>
        <v>1.1000000000000001</v>
      </c>
    </row>
    <row r="42" spans="1:2" x14ac:dyDescent="0.2">
      <c r="A42" s="2">
        <v>4</v>
      </c>
      <c r="B42" s="141">
        <f>(COUNTIF($A$2:$A$45,$A42)-1)*0.025+1-(COUNTIF($A$2:$A41,$A42)*0.025)</f>
        <v>1.0750000000000002</v>
      </c>
    </row>
    <row r="43" spans="1:2" x14ac:dyDescent="0.2">
      <c r="A43" s="2">
        <v>4</v>
      </c>
      <c r="B43" s="141">
        <f>(COUNTIF($A$2:$A$45,$A43)-1)*0.025+1-(COUNTIF($A$2:$A42,$A43)*0.025)</f>
        <v>1.05</v>
      </c>
    </row>
    <row r="44" spans="1:2" x14ac:dyDescent="0.2">
      <c r="A44" s="2">
        <v>4</v>
      </c>
      <c r="B44" s="141">
        <f>(COUNTIF($A$2:$A$45,$A44)-1)*0.025+1-(COUNTIF($A$2:$A43,$A44)*0.025)</f>
        <v>1.0250000000000001</v>
      </c>
    </row>
    <row r="45" spans="1:2" x14ac:dyDescent="0.2">
      <c r="A45" s="2">
        <v>4</v>
      </c>
      <c r="B45" s="141">
        <f>(COUNTIF($A$2:$A$45,$A45)-1)*0.025+1-(COUNTIF($A$2:$A44,$A45)*0.025)</f>
        <v>1</v>
      </c>
    </row>
  </sheetData>
  <sheetProtection sheet="1" objects="1" scenarios="1"/>
  <sortState ref="A2:A45">
    <sortCondition ref="A1"/>
  </sortState>
  <mergeCells count="3">
    <mergeCell ref="H4:I4"/>
    <mergeCell ref="H9:I9"/>
    <mergeCell ref="E26:F26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Customer Support Survey </vt:lpstr>
      <vt:lpstr>Engineer Descriptve Statistics</vt:lpstr>
      <vt:lpstr>Engineer Dstats Formulas</vt:lpstr>
      <vt:lpstr>Resolu Days DescriptveStat</vt:lpstr>
      <vt:lpstr>Resolu Days Dstat Formulas</vt:lpstr>
      <vt:lpstr>Response Time DStats </vt:lpstr>
      <vt:lpstr>Response Time DStats Formulas</vt:lpstr>
      <vt:lpstr>Q1 DStats </vt:lpstr>
      <vt:lpstr>Q1 Dot Scale</vt:lpstr>
      <vt:lpstr>Q1 DStats Formulas</vt:lpstr>
      <vt:lpstr>Q2 DStats</vt:lpstr>
      <vt:lpstr>Q2 Dot Scale</vt:lpstr>
      <vt:lpstr>Q2 DStats Formulas</vt:lpstr>
      <vt:lpstr>Q3 DStats</vt:lpstr>
      <vt:lpstr>Q3 Dot Scale</vt:lpstr>
      <vt:lpstr>Q3 DStats Formulas</vt:lpstr>
      <vt:lpstr>Q4 DStats</vt:lpstr>
      <vt:lpstr>Q4 Dot Scale</vt:lpstr>
      <vt:lpstr>Q4 DStats Formulas</vt:lpstr>
      <vt:lpstr>Q5 DStats</vt:lpstr>
      <vt:lpstr>Q5 Dot Scale</vt:lpstr>
      <vt:lpstr>Q5 DStats Formulas</vt:lpstr>
      <vt:lpstr>Q6 DStats</vt:lpstr>
      <vt:lpstr>Q6 Dot Scale</vt:lpstr>
      <vt:lpstr>Q6 DStats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Visser</dc:creator>
  <cp:lastModifiedBy>Hendrik Visser</cp:lastModifiedBy>
  <dcterms:created xsi:type="dcterms:W3CDTF">2018-09-26T18:37:42Z</dcterms:created>
  <dcterms:modified xsi:type="dcterms:W3CDTF">2018-09-27T16:11:17Z</dcterms:modified>
</cp:coreProperties>
</file>