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8340" tabRatio="622"/>
  </bookViews>
  <sheets>
    <sheet name="Cycle Plan Wrokingfile" sheetId="17" r:id="rId1"/>
    <sheet name="Sheet1" sheetId="18" r:id="rId2"/>
  </sheets>
  <calcPr calcId="144525"/>
</workbook>
</file>

<file path=xl/sharedStrings.xml><?xml version="1.0" encoding="utf-8"?>
<sst xmlns="http://schemas.openxmlformats.org/spreadsheetml/2006/main" count="93" uniqueCount="48">
  <si>
    <t>PR68对比</t>
  </si>
  <si>
    <t>ICE</t>
  </si>
  <si>
    <t>PR69本轮</t>
  </si>
  <si>
    <t>OEM</t>
  </si>
  <si>
    <t>Brand</t>
  </si>
  <si>
    <t>Property</t>
  </si>
  <si>
    <t>ICE/NEV</t>
  </si>
  <si>
    <t>Model</t>
  </si>
  <si>
    <t>PR Status</t>
  </si>
  <si>
    <t>FAW-VW</t>
  </si>
  <si>
    <t>Jetta</t>
  </si>
  <si>
    <t>SOP Delay</t>
  </si>
  <si>
    <t>A+ SMV NF</t>
  </si>
  <si>
    <t>68 OP 对比</t>
  </si>
  <si>
    <t>69 SP 本轮</t>
  </si>
  <si>
    <t>68 OP MS%</t>
  </si>
  <si>
    <t>apply 68 mkt</t>
  </si>
  <si>
    <t>CP effect</t>
  </si>
  <si>
    <t>PR68</t>
  </si>
  <si>
    <t>NEV</t>
  </si>
  <si>
    <t>PR69</t>
  </si>
  <si>
    <t>SAIC-VW</t>
  </si>
  <si>
    <t>VW</t>
  </si>
  <si>
    <t>SOP Forward</t>
  </si>
  <si>
    <t>NEO</t>
  </si>
  <si>
    <t>68 OP</t>
  </si>
  <si>
    <t>69 SP</t>
  </si>
  <si>
    <t>Project Code</t>
  </si>
  <si>
    <t>Model Name</t>
  </si>
  <si>
    <t>Model Family</t>
  </si>
  <si>
    <t>Year</t>
  </si>
  <si>
    <t>Volume</t>
  </si>
  <si>
    <t>Volume Property</t>
  </si>
  <si>
    <t>SOP Time</t>
  </si>
  <si>
    <t>EOP Time</t>
  </si>
  <si>
    <t>Volume Level</t>
  </si>
  <si>
    <t>C6 Premises</t>
  </si>
  <si>
    <t>Cloud Info</t>
  </si>
  <si>
    <t>Remark</t>
  </si>
  <si>
    <t>AU276/0CN_K</t>
  </si>
  <si>
    <t>Q2L</t>
  </si>
  <si>
    <t>Q2</t>
  </si>
  <si>
    <t>AaK</t>
  </si>
  <si>
    <t>PR69.SP</t>
  </si>
  <si>
    <t>2/31/2021</t>
  </si>
  <si>
    <t>Vol.  Level</t>
  </si>
  <si>
    <t>KAK0119</t>
  </si>
  <si>
    <t>PR69.OP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</si>
</sst>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%"/>
    <numFmt numFmtId="177" formatCode="_(* #,##0_);_(* \(#,##0\);_(* &quot;-&quot;??_);_(@_)"/>
    <numFmt numFmtId="178" formatCode="_(* #,##0.00_);_(* \(#,##0.00\);_(* &quot;-&quot;??_);_(@_)"/>
    <numFmt numFmtId="179" formatCode="0_);\(0\)"/>
  </numFmts>
  <fonts count="32">
    <font>
      <sz val="11"/>
      <color theme="1"/>
      <name val="等线"/>
      <charset val="134"/>
      <scheme val="minor"/>
    </font>
    <font>
      <b/>
      <sz val="11"/>
      <color theme="1"/>
      <name val="VWAG TheSans"/>
      <charset val="134"/>
    </font>
    <font>
      <sz val="11"/>
      <color theme="1"/>
      <name val="VWAG TheSans"/>
      <charset val="134"/>
    </font>
    <font>
      <sz val="11"/>
      <name val="VWAG TheSans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8"/>
      <name val="VWAG TheSans"/>
      <charset val="134"/>
    </font>
    <font>
      <b/>
      <sz val="10"/>
      <color theme="1"/>
      <name val="VWAG TheSans"/>
      <charset val="134"/>
    </font>
    <font>
      <strike/>
      <sz val="11"/>
      <color theme="1"/>
      <name val="等线"/>
      <charset val="134"/>
      <scheme val="minor"/>
    </font>
    <font>
      <strike/>
      <sz val="10"/>
      <color theme="1"/>
      <name val="等线"/>
      <charset val="134"/>
      <scheme val="minor"/>
    </font>
    <font>
      <sz val="9"/>
      <color theme="1"/>
      <name val="VWAG TheSans"/>
      <charset val="134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0" applyNumberFormat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0" borderId="0"/>
    <xf numFmtId="0" fontId="14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ont="0" applyFill="0" applyBorder="0" applyAlignment="0" applyProtection="0"/>
    <xf numFmtId="0" fontId="14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177" fontId="2" fillId="0" borderId="0" xfId="8" applyNumberFormat="1" applyFont="1"/>
    <xf numFmtId="14" fontId="0" fillId="0" borderId="0" xfId="0" applyNumberFormat="1"/>
    <xf numFmtId="177" fontId="3" fillId="0" borderId="0" xfId="8" applyNumberFormat="1" applyFont="1" applyAlignment="1">
      <alignment horizontal="right"/>
    </xf>
    <xf numFmtId="9" fontId="0" fillId="0" borderId="0" xfId="11" applyFont="1"/>
    <xf numFmtId="176" fontId="0" fillId="0" borderId="0" xfId="11" applyNumberFormat="1" applyFont="1"/>
    <xf numFmtId="10" fontId="0" fillId="0" borderId="0" xfId="11" applyNumberFormat="1" applyFont="1"/>
    <xf numFmtId="177" fontId="0" fillId="0" borderId="0" xfId="0" applyNumberFormat="1"/>
    <xf numFmtId="17" fontId="4" fillId="0" borderId="0" xfId="0" applyNumberFormat="1" applyFont="1"/>
    <xf numFmtId="0" fontId="5" fillId="0" borderId="0" xfId="0" applyFont="1"/>
    <xf numFmtId="37" fontId="6" fillId="0" borderId="0" xfId="0" applyNumberFormat="1" applyFont="1" applyAlignment="1">
      <alignment horizontal="center" vertical="center"/>
    </xf>
    <xf numFmtId="0" fontId="4" fillId="2" borderId="1" xfId="0" applyFont="1" applyFill="1" applyBorder="1"/>
    <xf numFmtId="179" fontId="7" fillId="2" borderId="1" xfId="0" applyNumberFormat="1" applyFont="1" applyFill="1" applyBorder="1"/>
    <xf numFmtId="176" fontId="5" fillId="0" borderId="0" xfId="11" applyNumberFormat="1" applyFont="1"/>
    <xf numFmtId="0" fontId="8" fillId="0" borderId="0" xfId="0" applyFont="1"/>
    <xf numFmtId="0" fontId="9" fillId="0" borderId="0" xfId="0" applyFont="1"/>
    <xf numFmtId="176" fontId="9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0" fontId="4" fillId="0" borderId="0" xfId="0" applyFont="1"/>
    <xf numFmtId="176" fontId="5" fillId="0" borderId="0" xfId="0" applyNumberFormat="1" applyFont="1"/>
    <xf numFmtId="10" fontId="5" fillId="3" borderId="0" xfId="0" applyNumberFormat="1" applyFont="1" applyFill="1"/>
    <xf numFmtId="0" fontId="11" fillId="0" borderId="0" xfId="0" applyFont="1"/>
    <xf numFmtId="10" fontId="5" fillId="0" borderId="0" xfId="11" applyNumberFormat="1" applyFont="1"/>
    <xf numFmtId="176" fontId="9" fillId="4" borderId="0" xfId="0" applyNumberFormat="1" applyFont="1" applyFill="1"/>
    <xf numFmtId="3" fontId="10" fillId="3" borderId="0" xfId="0" applyNumberFormat="1" applyFont="1" applyFill="1" applyAlignment="1">
      <alignment horizontal="center" vertical="center"/>
    </xf>
    <xf numFmtId="176" fontId="10" fillId="3" borderId="0" xfId="11" applyNumberFormat="1" applyFont="1" applyFill="1" applyAlignment="1">
      <alignment horizontal="center" vertical="center"/>
    </xf>
    <xf numFmtId="176" fontId="5" fillId="3" borderId="0" xfId="0" applyNumberFormat="1" applyFont="1" applyFill="1"/>
    <xf numFmtId="37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Normal 4" xfId="49"/>
    <cellStyle name="40% - 强调文字颜色 6" xfId="50" builtinId="51"/>
    <cellStyle name="60% - 强调文字颜色 6" xfId="51" builtinId="52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tabSelected="1" topLeftCell="C1" workbookViewId="0">
      <selection activeCell="G9" sqref="I9 H9 G9"/>
    </sheetView>
  </sheetViews>
  <sheetFormatPr defaultColWidth="9" defaultRowHeight="14.25"/>
  <cols>
    <col min="1" max="1" width="8.45" customWidth="1"/>
    <col min="3" max="3" width="12.8166666666667" customWidth="1"/>
    <col min="4" max="4" width="7.45" customWidth="1"/>
    <col min="5" max="5" width="12" customWidth="1"/>
    <col min="6" max="6" width="11.2666666666667" customWidth="1"/>
    <col min="7" max="16" width="10.45" customWidth="1"/>
    <col min="18" max="27" width="14.8166666666667" customWidth="1"/>
  </cols>
  <sheetData>
    <row r="1" spans="4:27">
      <c r="D1" s="10">
        <v>44805</v>
      </c>
      <c r="E1" s="11" t="s">
        <v>0</v>
      </c>
      <c r="F1" s="11" t="s">
        <v>1</v>
      </c>
      <c r="G1" s="12">
        <v>21552484</v>
      </c>
      <c r="H1" s="12">
        <v>20426072</v>
      </c>
      <c r="I1" s="12">
        <v>21469919</v>
      </c>
      <c r="J1" s="12">
        <v>23782611</v>
      </c>
      <c r="K1" s="12">
        <v>22378986</v>
      </c>
      <c r="L1" s="12">
        <v>22155385</v>
      </c>
      <c r="M1" s="12">
        <v>20245337</v>
      </c>
      <c r="N1" s="12">
        <v>21002800</v>
      </c>
      <c r="O1" s="12">
        <v>18997974</v>
      </c>
      <c r="P1" s="12">
        <v>19730328</v>
      </c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4:27">
      <c r="D2" s="10">
        <v>44896</v>
      </c>
      <c r="E2" s="11" t="s">
        <v>2</v>
      </c>
      <c r="F2" s="11" t="s">
        <v>1</v>
      </c>
      <c r="G2" s="12">
        <v>34282605</v>
      </c>
      <c r="H2" s="12">
        <v>33596371</v>
      </c>
      <c r="I2" s="12">
        <v>34760962</v>
      </c>
      <c r="J2" s="12">
        <v>32699915</v>
      </c>
      <c r="K2" s="12">
        <v>32533687</v>
      </c>
      <c r="L2" s="12">
        <v>30138734</v>
      </c>
      <c r="M2" s="12">
        <v>31689052</v>
      </c>
      <c r="N2" s="12">
        <v>33146786</v>
      </c>
      <c r="O2" s="12">
        <v>32384280</v>
      </c>
      <c r="P2" s="12">
        <v>30163680</v>
      </c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16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>
        <v>2020</v>
      </c>
      <c r="H3" s="14">
        <v>2021</v>
      </c>
      <c r="I3" s="14">
        <v>2022</v>
      </c>
      <c r="J3" s="14">
        <v>2023</v>
      </c>
      <c r="K3" s="14">
        <v>2024</v>
      </c>
      <c r="L3" s="14">
        <v>2025</v>
      </c>
      <c r="M3" s="14">
        <v>2026</v>
      </c>
      <c r="N3" s="14">
        <v>2027</v>
      </c>
      <c r="O3" s="14">
        <v>2028</v>
      </c>
      <c r="P3" s="14">
        <v>2029</v>
      </c>
    </row>
    <row r="4" spans="1:25">
      <c r="A4" s="11" t="s">
        <v>9</v>
      </c>
      <c r="B4" s="11" t="s">
        <v>10</v>
      </c>
      <c r="C4" s="11" t="s">
        <v>11</v>
      </c>
      <c r="D4" s="11" t="s">
        <v>1</v>
      </c>
      <c r="E4" s="11" t="s">
        <v>12</v>
      </c>
      <c r="F4" s="11" t="s">
        <v>13</v>
      </c>
      <c r="G4" s="12"/>
      <c r="H4" s="12"/>
      <c r="I4" s="12">
        <v>29801</v>
      </c>
      <c r="J4" s="12">
        <v>119660</v>
      </c>
      <c r="K4" s="12">
        <v>124523</v>
      </c>
      <c r="L4" s="12">
        <v>120444</v>
      </c>
      <c r="M4" s="12">
        <v>107035</v>
      </c>
      <c r="N4" s="12">
        <v>117736</v>
      </c>
      <c r="O4" s="12"/>
      <c r="P4" s="12"/>
      <c r="R4" s="29"/>
      <c r="S4" s="29"/>
      <c r="T4" s="29"/>
      <c r="U4" s="29"/>
      <c r="V4" s="29"/>
      <c r="W4" s="29"/>
      <c r="X4" s="29"/>
      <c r="Y4" s="29"/>
    </row>
    <row r="5" spans="1:25">
      <c r="A5" s="11" t="s">
        <v>9</v>
      </c>
      <c r="B5" s="11" t="s">
        <v>10</v>
      </c>
      <c r="C5" s="11" t="s">
        <v>11</v>
      </c>
      <c r="D5" s="11" t="s">
        <v>1</v>
      </c>
      <c r="E5" s="11" t="s">
        <v>12</v>
      </c>
      <c r="F5" s="11" t="s">
        <v>14</v>
      </c>
      <c r="G5" s="12"/>
      <c r="H5" s="12"/>
      <c r="I5" s="12"/>
      <c r="J5" s="12">
        <v>75642</v>
      </c>
      <c r="K5" s="12">
        <v>105870</v>
      </c>
      <c r="L5" s="12">
        <v>119254</v>
      </c>
      <c r="M5" s="12">
        <v>107010</v>
      </c>
      <c r="N5" s="12">
        <v>111998</v>
      </c>
      <c r="O5" s="12">
        <v>101328</v>
      </c>
      <c r="P5" s="12">
        <v>104423</v>
      </c>
      <c r="S5" s="29"/>
      <c r="T5" s="29"/>
      <c r="U5" s="29"/>
      <c r="V5" s="29"/>
      <c r="W5" s="29"/>
      <c r="X5" s="29"/>
      <c r="Y5" s="29"/>
    </row>
    <row r="6" spans="5:16">
      <c r="E6" s="11"/>
      <c r="F6" s="11" t="s">
        <v>15</v>
      </c>
      <c r="G6" s="15"/>
      <c r="H6" s="15"/>
      <c r="I6" s="24">
        <f>I4/I1</f>
        <v>0.00138803504568415</v>
      </c>
      <c r="J6" s="15">
        <f>J4/J1</f>
        <v>0.00503140719074117</v>
      </c>
      <c r="K6" s="15">
        <f t="shared" ref="J6:P6" si="0">K4/K1</f>
        <v>0.00556428249251329</v>
      </c>
      <c r="L6" s="15">
        <f t="shared" si="0"/>
        <v>0.0054363307159862</v>
      </c>
      <c r="M6" s="15">
        <f t="shared" si="0"/>
        <v>0.00528689643447279</v>
      </c>
      <c r="N6" s="15">
        <f t="shared" si="0"/>
        <v>0.00560572875997486</v>
      </c>
      <c r="O6" s="15">
        <f t="shared" si="0"/>
        <v>0</v>
      </c>
      <c r="P6" s="15">
        <f t="shared" si="0"/>
        <v>0</v>
      </c>
    </row>
    <row r="7" hidden="1" spans="1:16">
      <c r="A7" s="16"/>
      <c r="B7" s="16"/>
      <c r="C7" s="16"/>
      <c r="D7" s="16"/>
      <c r="E7" s="17"/>
      <c r="F7" s="17"/>
      <c r="G7" s="18"/>
      <c r="H7" s="18"/>
      <c r="I7" s="18"/>
      <c r="J7" s="25">
        <f>J6/12*10</f>
        <v>0.00419283932561764</v>
      </c>
      <c r="K7" s="18">
        <f>K6</f>
        <v>0.00556428249251329</v>
      </c>
      <c r="L7" s="18">
        <f t="shared" ref="K7:P7" si="1">L6</f>
        <v>0.0054363307159862</v>
      </c>
      <c r="M7" s="18">
        <f t="shared" si="1"/>
        <v>0.00528689643447279</v>
      </c>
      <c r="N7" s="18">
        <f t="shared" si="1"/>
        <v>0.00560572875997486</v>
      </c>
      <c r="O7" s="18">
        <f t="shared" si="1"/>
        <v>0</v>
      </c>
      <c r="P7" s="18">
        <f t="shared" si="1"/>
        <v>0</v>
      </c>
    </row>
    <row r="8" spans="5:16">
      <c r="E8" s="11"/>
      <c r="F8" s="11" t="s">
        <v>16</v>
      </c>
      <c r="G8" s="19">
        <f>G7*G1</f>
        <v>0</v>
      </c>
      <c r="H8" s="19">
        <f t="shared" ref="H8:P8" si="2">H7*H1</f>
        <v>0</v>
      </c>
      <c r="I8" s="19">
        <f t="shared" si="2"/>
        <v>0</v>
      </c>
      <c r="J8" s="19">
        <f>J1*J10</f>
        <v>97500.7407407408</v>
      </c>
      <c r="K8" s="19">
        <f t="shared" ref="K8:P8" si="3">K1*K10</f>
        <v>124523</v>
      </c>
      <c r="L8" s="19">
        <f t="shared" si="3"/>
        <v>120444</v>
      </c>
      <c r="M8" s="19">
        <f t="shared" si="3"/>
        <v>107035</v>
      </c>
      <c r="N8" s="19">
        <f t="shared" si="3"/>
        <v>117736</v>
      </c>
      <c r="O8" s="19">
        <f t="shared" si="3"/>
        <v>0</v>
      </c>
      <c r="P8" s="19">
        <f t="shared" si="3"/>
        <v>0</v>
      </c>
    </row>
    <row r="9" spans="1:16">
      <c r="A9" t="str">
        <f>A5</f>
        <v>FAW-VW</v>
      </c>
      <c r="B9" t="str">
        <f>B5</f>
        <v>Jetta</v>
      </c>
      <c r="C9" t="str">
        <f>C5</f>
        <v>SOP Delay</v>
      </c>
      <c r="D9" t="str">
        <f>D5</f>
        <v>ICE</v>
      </c>
      <c r="E9" t="str">
        <f t="shared" ref="E9" si="4">E5</f>
        <v>A+ SMV NF</v>
      </c>
      <c r="F9" s="20" t="s">
        <v>17</v>
      </c>
      <c r="G9" s="19">
        <f>G8-G4</f>
        <v>0</v>
      </c>
      <c r="H9" s="19">
        <f t="shared" ref="H9:P9" si="5">H8-H4</f>
        <v>0</v>
      </c>
      <c r="I9" s="19">
        <f t="shared" si="5"/>
        <v>-29801</v>
      </c>
      <c r="J9" s="19">
        <f>J8-J4</f>
        <v>-22159.2592592592</v>
      </c>
      <c r="K9" s="19">
        <f t="shared" si="5"/>
        <v>0</v>
      </c>
      <c r="L9" s="19">
        <f t="shared" si="5"/>
        <v>0</v>
      </c>
      <c r="M9" s="19">
        <f t="shared" si="5"/>
        <v>0</v>
      </c>
      <c r="N9" s="19">
        <f t="shared" si="5"/>
        <v>0</v>
      </c>
      <c r="O9" s="19">
        <f t="shared" si="5"/>
        <v>0</v>
      </c>
      <c r="P9" s="19">
        <f t="shared" si="5"/>
        <v>0</v>
      </c>
    </row>
    <row r="10" spans="5:16">
      <c r="E10" s="11"/>
      <c r="F10" s="20"/>
      <c r="G10" s="19"/>
      <c r="H10" s="19"/>
      <c r="I10" s="26">
        <f>I7</f>
        <v>0</v>
      </c>
      <c r="J10" s="27">
        <f>J6*8/10.8*1.1</f>
        <v>0.00409966511838169</v>
      </c>
      <c r="K10" s="27">
        <f>K6</f>
        <v>0.00556428249251329</v>
      </c>
      <c r="L10" s="27">
        <f t="shared" ref="L10:P10" si="6">L6</f>
        <v>0.0054363307159862</v>
      </c>
      <c r="M10" s="27">
        <f t="shared" si="6"/>
        <v>0.00528689643447279</v>
      </c>
      <c r="N10" s="27">
        <f t="shared" si="6"/>
        <v>0.00560572875997486</v>
      </c>
      <c r="O10" s="27">
        <f t="shared" si="6"/>
        <v>0</v>
      </c>
      <c r="P10" s="27">
        <f t="shared" si="6"/>
        <v>0</v>
      </c>
    </row>
    <row r="11" spans="10:10">
      <c r="J11" s="7">
        <f>J6*8/10.8*1.1</f>
        <v>0.00409966511838169</v>
      </c>
    </row>
    <row r="12" spans="4:27">
      <c r="D12" s="10">
        <v>44562</v>
      </c>
      <c r="E12" s="11" t="s">
        <v>18</v>
      </c>
      <c r="F12" s="11" t="s">
        <v>19</v>
      </c>
      <c r="G12" s="12">
        <v>20761451</v>
      </c>
      <c r="H12" s="12">
        <v>12598415</v>
      </c>
      <c r="I12" s="12">
        <v>17496943</v>
      </c>
      <c r="J12" s="12">
        <v>16211522</v>
      </c>
      <c r="K12" s="12">
        <v>22483716</v>
      </c>
      <c r="L12" s="12">
        <v>18872792</v>
      </c>
      <c r="M12" s="12">
        <v>24646798</v>
      </c>
      <c r="N12" s="12">
        <v>26821632</v>
      </c>
      <c r="O12" s="12">
        <v>24433822</v>
      </c>
      <c r="P12" s="12">
        <v>25754304</v>
      </c>
      <c r="R12" s="29"/>
      <c r="T12" s="29"/>
      <c r="U12" s="29"/>
      <c r="V12" s="29"/>
      <c r="W12" s="29"/>
      <c r="X12" s="29"/>
      <c r="Y12" s="29"/>
      <c r="Z12" s="29"/>
      <c r="AA12" s="29"/>
    </row>
    <row r="13" spans="4:27">
      <c r="D13" s="10">
        <v>44409</v>
      </c>
      <c r="E13" s="11" t="s">
        <v>20</v>
      </c>
      <c r="F13" s="11" t="s">
        <v>19</v>
      </c>
      <c r="G13" s="12">
        <v>18909959</v>
      </c>
      <c r="H13" s="12">
        <v>19064716</v>
      </c>
      <c r="I13" s="12">
        <v>19234023</v>
      </c>
      <c r="J13" s="12">
        <v>13622715</v>
      </c>
      <c r="K13" s="12">
        <v>12606967</v>
      </c>
      <c r="L13" s="12">
        <v>21643148</v>
      </c>
      <c r="M13" s="12">
        <v>24930338</v>
      </c>
      <c r="N13" s="12">
        <v>28673028</v>
      </c>
      <c r="O13" s="12">
        <v>19627791</v>
      </c>
      <c r="P13" s="12">
        <v>21060708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16">
      <c r="A14" s="13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14">
        <v>2020</v>
      </c>
      <c r="H14" s="14">
        <v>2021</v>
      </c>
      <c r="I14" s="14">
        <v>2022</v>
      </c>
      <c r="J14" s="14">
        <v>2023</v>
      </c>
      <c r="K14" s="14">
        <v>2024</v>
      </c>
      <c r="L14" s="14">
        <v>2025</v>
      </c>
      <c r="M14" s="14">
        <v>2026</v>
      </c>
      <c r="N14" s="14">
        <v>2027</v>
      </c>
      <c r="O14" s="14">
        <v>2028</v>
      </c>
      <c r="P14" s="14">
        <v>2029</v>
      </c>
    </row>
    <row r="15" spans="1:16">
      <c r="A15" s="11" t="s">
        <v>21</v>
      </c>
      <c r="B15" t="s">
        <v>22</v>
      </c>
      <c r="C15" s="11" t="s">
        <v>23</v>
      </c>
      <c r="D15" s="11" t="s">
        <v>19</v>
      </c>
      <c r="E15" s="11" t="s">
        <v>24</v>
      </c>
      <c r="F15" s="11" t="s">
        <v>25</v>
      </c>
      <c r="G15" s="12"/>
      <c r="H15" s="12"/>
      <c r="I15" s="12">
        <v>83278</v>
      </c>
      <c r="J15" s="12">
        <v>113586</v>
      </c>
      <c r="K15" s="12">
        <v>114873</v>
      </c>
      <c r="L15" s="12">
        <v>129101</v>
      </c>
      <c r="M15" s="12">
        <v>131983</v>
      </c>
      <c r="N15" s="12">
        <v>145955</v>
      </c>
      <c r="O15" s="12">
        <v>152144</v>
      </c>
      <c r="P15" s="12">
        <v>164418</v>
      </c>
    </row>
    <row r="16" spans="1:16">
      <c r="A16" s="11" t="s">
        <v>21</v>
      </c>
      <c r="B16" t="s">
        <v>22</v>
      </c>
      <c r="C16" s="11" t="s">
        <v>23</v>
      </c>
      <c r="D16" s="11" t="s">
        <v>19</v>
      </c>
      <c r="E16" s="11" t="s">
        <v>24</v>
      </c>
      <c r="F16" s="11" t="s">
        <v>26</v>
      </c>
      <c r="G16" s="12"/>
      <c r="H16" s="12">
        <v>53823</v>
      </c>
      <c r="I16" s="12">
        <v>79720</v>
      </c>
      <c r="J16" s="12">
        <v>103126</v>
      </c>
      <c r="K16" s="12">
        <v>108830</v>
      </c>
      <c r="L16" s="12">
        <v>133723</v>
      </c>
      <c r="M16" s="12">
        <v>139983</v>
      </c>
      <c r="N16" s="12">
        <v>158028</v>
      </c>
      <c r="O16" s="12">
        <v>161791</v>
      </c>
      <c r="P16" s="12">
        <v>169072</v>
      </c>
    </row>
    <row r="17" spans="5:16">
      <c r="E17" s="11"/>
      <c r="F17" s="11" t="s">
        <v>15</v>
      </c>
      <c r="G17" s="15"/>
      <c r="H17" s="15"/>
      <c r="I17" s="15">
        <f t="shared" ref="I17:P17" si="7">I15/I12</f>
        <v>0.00475957428677684</v>
      </c>
      <c r="J17" s="15">
        <f t="shared" si="7"/>
        <v>0.00700649821774908</v>
      </c>
      <c r="K17" s="15">
        <f t="shared" si="7"/>
        <v>0.00510916433920443</v>
      </c>
      <c r="L17" s="15">
        <f t="shared" si="7"/>
        <v>0.00684058829239468</v>
      </c>
      <c r="M17" s="15">
        <f t="shared" si="7"/>
        <v>0.00535497552258107</v>
      </c>
      <c r="N17" s="15">
        <f t="shared" si="7"/>
        <v>0.00544168975251021</v>
      </c>
      <c r="O17" s="15">
        <f t="shared" si="7"/>
        <v>0.00622677860221786</v>
      </c>
      <c r="P17" s="15">
        <f t="shared" si="7"/>
        <v>0.00638409797445895</v>
      </c>
    </row>
    <row r="18" spans="5:16">
      <c r="E18" s="11"/>
      <c r="F18" s="11"/>
      <c r="G18" s="21"/>
      <c r="H18" s="22">
        <f>I17/7*0.6*1.1</f>
        <v>0.000448759861324673</v>
      </c>
      <c r="I18" s="28">
        <f>H18/0.6*11.4</f>
        <v>0.00852643736516879</v>
      </c>
      <c r="J18" s="28">
        <f t="shared" ref="J18:L18" si="8">J17</f>
        <v>0.00700649821774908</v>
      </c>
      <c r="K18" s="28">
        <f t="shared" si="8"/>
        <v>0.00510916433920443</v>
      </c>
      <c r="L18" s="28">
        <f t="shared" si="8"/>
        <v>0.00684058829239468</v>
      </c>
      <c r="M18" s="28">
        <f t="shared" ref="M18" si="9">M17</f>
        <v>0.00535497552258107</v>
      </c>
      <c r="N18" s="28">
        <f t="shared" ref="N18" si="10">N17</f>
        <v>0.00544168975251021</v>
      </c>
      <c r="O18" s="28">
        <f t="shared" ref="O18" si="11">O17</f>
        <v>0.00622677860221786</v>
      </c>
      <c r="P18" s="28">
        <f t="shared" ref="P18" si="12">P17</f>
        <v>0.00638409797445895</v>
      </c>
    </row>
    <row r="19" spans="5:16">
      <c r="E19" s="11"/>
      <c r="F19" s="11" t="s">
        <v>16</v>
      </c>
      <c r="G19" s="19">
        <f t="shared" ref="G19:P19" si="13">G18*G12</f>
        <v>0</v>
      </c>
      <c r="H19" s="19">
        <f t="shared" si="13"/>
        <v>5653.66296831068</v>
      </c>
      <c r="I19" s="19">
        <f t="shared" si="13"/>
        <v>149186.588571429</v>
      </c>
      <c r="J19" s="19">
        <f t="shared" si="13"/>
        <v>113586</v>
      </c>
      <c r="K19" s="19">
        <f t="shared" si="13"/>
        <v>114873</v>
      </c>
      <c r="L19" s="19">
        <f t="shared" si="13"/>
        <v>129101</v>
      </c>
      <c r="M19" s="19">
        <f t="shared" si="13"/>
        <v>131983</v>
      </c>
      <c r="N19" s="19">
        <f t="shared" si="13"/>
        <v>145955</v>
      </c>
      <c r="O19" s="19">
        <f t="shared" si="13"/>
        <v>152144</v>
      </c>
      <c r="P19" s="19">
        <f t="shared" si="13"/>
        <v>164418</v>
      </c>
    </row>
    <row r="20" spans="1:16">
      <c r="A20" t="str">
        <f>A16</f>
        <v>SAIC-VW</v>
      </c>
      <c r="B20" t="str">
        <f>B16</f>
        <v>VW</v>
      </c>
      <c r="C20" t="str">
        <f>C16</f>
        <v>SOP Forward</v>
      </c>
      <c r="D20" t="str">
        <f>D16</f>
        <v>NEV</v>
      </c>
      <c r="E20" t="str">
        <f t="shared" ref="E20" si="14">E16</f>
        <v>NEO</v>
      </c>
      <c r="F20" s="20" t="s">
        <v>17</v>
      </c>
      <c r="G20" s="19">
        <f t="shared" ref="G20:P20" si="15">G19-G15</f>
        <v>0</v>
      </c>
      <c r="H20" s="19">
        <f t="shared" si="15"/>
        <v>5653.66296831068</v>
      </c>
      <c r="I20" s="19">
        <f t="shared" si="15"/>
        <v>65908.5885714286</v>
      </c>
      <c r="J20" s="19">
        <f t="shared" si="15"/>
        <v>0</v>
      </c>
      <c r="K20" s="19">
        <f t="shared" si="15"/>
        <v>0</v>
      </c>
      <c r="L20" s="19">
        <f t="shared" si="15"/>
        <v>0</v>
      </c>
      <c r="M20" s="19">
        <f t="shared" si="15"/>
        <v>0</v>
      </c>
      <c r="N20" s="19">
        <f t="shared" si="15"/>
        <v>0</v>
      </c>
      <c r="O20" s="19">
        <f t="shared" si="15"/>
        <v>0</v>
      </c>
      <c r="P20" s="19">
        <f t="shared" si="15"/>
        <v>0</v>
      </c>
    </row>
    <row r="21" spans="8:9">
      <c r="H21" s="7"/>
      <c r="I21" s="7"/>
    </row>
    <row r="23" spans="8:8">
      <c r="H23" s="7"/>
    </row>
    <row r="31" spans="1:9">
      <c r="A31" s="23"/>
      <c r="C31" s="23"/>
      <c r="D31" s="23"/>
      <c r="G31" s="9"/>
      <c r="H31" s="9"/>
      <c r="I31" s="9"/>
    </row>
    <row r="32" spans="1:9">
      <c r="A32" s="23"/>
      <c r="C32" s="23"/>
      <c r="D32" s="23"/>
      <c r="G32" s="9"/>
      <c r="H32" s="9"/>
      <c r="I32" s="9"/>
    </row>
    <row r="33" spans="1:10">
      <c r="A33" s="23"/>
      <c r="C33" s="23"/>
      <c r="D33" s="23"/>
      <c r="G33" s="9"/>
      <c r="H33" s="9"/>
      <c r="I33" s="9"/>
      <c r="J33" s="9"/>
    </row>
    <row r="34" spans="1:10">
      <c r="A34" s="23"/>
      <c r="C34" s="23"/>
      <c r="D34" s="23"/>
      <c r="G34" s="9"/>
      <c r="H34" s="9"/>
      <c r="I34" s="9"/>
      <c r="J34" s="9"/>
    </row>
  </sheetData>
  <conditionalFormatting sqref="G8:P10">
    <cfRule type="cellIs" dxfId="0" priority="33" operator="lessThan">
      <formula>0</formula>
    </cfRule>
  </conditionalFormatting>
  <conditionalFormatting sqref="G19:P20">
    <cfRule type="cellIs" dxfId="0" priority="28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D7" sqref="D7"/>
    </sheetView>
  </sheetViews>
  <sheetFormatPr defaultColWidth="9" defaultRowHeight="14.25"/>
  <cols>
    <col min="8" max="9" width="13.3666666666667" customWidth="1"/>
  </cols>
  <sheetData>
    <row r="1" ht="15" spans="1:1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2" t="s">
        <v>33</v>
      </c>
      <c r="I1" s="2" t="s">
        <v>34</v>
      </c>
      <c r="J1" s="1" t="s">
        <v>35</v>
      </c>
      <c r="K1" s="1" t="s">
        <v>36</v>
      </c>
      <c r="L1" s="1" t="s">
        <v>37</v>
      </c>
      <c r="M1" s="1" t="s">
        <v>38</v>
      </c>
    </row>
    <row r="2" spans="1:11">
      <c r="A2" t="s">
        <v>39</v>
      </c>
      <c r="B2" t="s">
        <v>40</v>
      </c>
      <c r="C2" t="s">
        <v>41</v>
      </c>
      <c r="D2">
        <v>2020</v>
      </c>
      <c r="E2" s="3">
        <v>37600</v>
      </c>
      <c r="F2" t="s">
        <v>42</v>
      </c>
      <c r="G2" t="s">
        <v>43</v>
      </c>
      <c r="H2" s="4">
        <v>43952</v>
      </c>
      <c r="I2" s="4" t="s">
        <v>44</v>
      </c>
      <c r="J2" t="s">
        <v>45</v>
      </c>
      <c r="K2" t="s">
        <v>46</v>
      </c>
    </row>
    <row r="3" spans="1:11">
      <c r="A3" t="s">
        <v>39</v>
      </c>
      <c r="B3" t="s">
        <v>40</v>
      </c>
      <c r="C3" t="s">
        <v>41</v>
      </c>
      <c r="D3">
        <v>2021</v>
      </c>
      <c r="E3" s="5">
        <v>24918</v>
      </c>
      <c r="F3" t="s">
        <v>42</v>
      </c>
      <c r="G3" t="s">
        <v>43</v>
      </c>
      <c r="H3" s="4">
        <v>43952</v>
      </c>
      <c r="I3" s="4" t="s">
        <v>44</v>
      </c>
      <c r="J3" t="s">
        <v>45</v>
      </c>
      <c r="K3" t="s">
        <v>46</v>
      </c>
    </row>
    <row r="4" spans="1:11">
      <c r="A4" t="s">
        <v>39</v>
      </c>
      <c r="B4" t="s">
        <v>40</v>
      </c>
      <c r="C4" t="s">
        <v>41</v>
      </c>
      <c r="D4">
        <v>2020</v>
      </c>
      <c r="F4" t="s">
        <v>42</v>
      </c>
      <c r="G4" t="s">
        <v>47</v>
      </c>
      <c r="H4" s="4">
        <v>44166</v>
      </c>
      <c r="I4" s="4">
        <v>44347</v>
      </c>
      <c r="J4" t="s">
        <v>45</v>
      </c>
      <c r="K4" t="s">
        <v>46</v>
      </c>
    </row>
    <row r="5" spans="1:11">
      <c r="A5" t="s">
        <v>39</v>
      </c>
      <c r="B5" t="s">
        <v>40</v>
      </c>
      <c r="C5" t="s">
        <v>41</v>
      </c>
      <c r="D5">
        <v>2021</v>
      </c>
      <c r="E5">
        <v>22633</v>
      </c>
      <c r="F5" t="s">
        <v>42</v>
      </c>
      <c r="G5" t="s">
        <v>47</v>
      </c>
      <c r="H5" s="4">
        <v>44166</v>
      </c>
      <c r="I5" s="4">
        <v>44347</v>
      </c>
      <c r="J5" t="s">
        <v>45</v>
      </c>
      <c r="K5" t="s">
        <v>46</v>
      </c>
    </row>
    <row r="8" spans="2:3">
      <c r="B8">
        <v>2020</v>
      </c>
      <c r="C8">
        <v>2021</v>
      </c>
    </row>
    <row r="9" spans="2:7">
      <c r="B9">
        <v>1000000</v>
      </c>
      <c r="C9">
        <v>1500000</v>
      </c>
      <c r="E9" s="6">
        <f>E2/B9</f>
        <v>0.0376</v>
      </c>
      <c r="G9" s="6">
        <f>E3/C9</f>
        <v>0.016612</v>
      </c>
    </row>
    <row r="10" spans="5:7">
      <c r="E10" s="7">
        <f>E9/3*0.6*1.1</f>
        <v>0.008272</v>
      </c>
      <c r="G10" s="8">
        <f>G9/12*8*1.1</f>
        <v>0.0121821333333333</v>
      </c>
    </row>
    <row r="11" spans="5:7">
      <c r="E11">
        <f>B9*E10</f>
        <v>8272</v>
      </c>
      <c r="G11">
        <f>C9*G10</f>
        <v>18273.2</v>
      </c>
    </row>
    <row r="12" spans="5:7">
      <c r="E12" s="9">
        <f>E11-E2</f>
        <v>-29328</v>
      </c>
      <c r="G12" s="9">
        <f>G11-E3-E2</f>
        <v>-44244.8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Volkswagen AG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Cycle Plan Wrokingfile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Pinglu</dc:creator>
  <cp:lastModifiedBy>浪竹</cp:lastModifiedBy>
  <dcterms:created xsi:type="dcterms:W3CDTF">2020-03-02T03:56:00Z</dcterms:created>
  <dcterms:modified xsi:type="dcterms:W3CDTF">2020-09-19T14:36:50Z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